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65" yWindow="0" windowWidth="14700" windowHeight="13875"/>
  </bookViews>
  <sheets>
    <sheet name="Лист1" sheetId="1" r:id="rId1"/>
    <sheet name="Лист2" sheetId="2" r:id="rId2"/>
    <sheet name="Лист3" sheetId="3" r:id="rId3"/>
  </sheets>
  <definedNames>
    <definedName name="_bookmark0" localSheetId="0">Лист1!$B$411</definedName>
    <definedName name="_bookmark1" localSheetId="0">Лист1!$B$412</definedName>
    <definedName name="_xlnm._FilterDatabase" localSheetId="0" hidden="1">Лист1!$B$5:$D$412</definedName>
  </definedNames>
  <calcPr calcId="145621"/>
</workbook>
</file>

<file path=xl/calcChain.xml><?xml version="1.0" encoding="utf-8"?>
<calcChain xmlns="http://schemas.openxmlformats.org/spreadsheetml/2006/main">
  <c r="C92" i="1" l="1"/>
  <c r="C89" i="1"/>
  <c r="C33" i="1"/>
  <c r="C32" i="1"/>
  <c r="C31" i="1"/>
  <c r="C30" i="1"/>
  <c r="C29" i="1"/>
  <c r="C17" i="1"/>
  <c r="C302" i="1" l="1"/>
  <c r="C299" i="1"/>
  <c r="C300" i="1" l="1"/>
  <c r="C301" i="1"/>
  <c r="C152" i="1"/>
  <c r="C151" i="1"/>
  <c r="C150" i="1"/>
  <c r="C148" i="1" l="1"/>
  <c r="C147" i="1"/>
  <c r="C378" i="1" l="1"/>
  <c r="C376" i="1" l="1"/>
  <c r="C375" i="1"/>
  <c r="C374" i="1"/>
  <c r="C371" i="1" l="1"/>
  <c r="C370" i="1"/>
  <c r="C366" i="1" l="1"/>
  <c r="C368" i="1" l="1"/>
  <c r="C367" i="1"/>
  <c r="C365" i="1"/>
  <c r="C362" i="1" l="1"/>
  <c r="C361" i="1"/>
  <c r="C360" i="1"/>
  <c r="C358" i="1" l="1"/>
  <c r="C357" i="1"/>
  <c r="C356" i="1"/>
  <c r="C354" i="1" l="1"/>
  <c r="C353" i="1"/>
  <c r="C352" i="1"/>
  <c r="C350" i="1" l="1"/>
  <c r="C349" i="1"/>
  <c r="C348" i="1"/>
  <c r="C345" i="1" l="1"/>
  <c r="C344" i="1"/>
  <c r="C343" i="1"/>
  <c r="C339" i="1" l="1"/>
  <c r="C338" i="1"/>
  <c r="C337" i="1"/>
  <c r="C335" i="1" l="1"/>
  <c r="C334" i="1"/>
  <c r="C333" i="1"/>
  <c r="C281" i="1" l="1"/>
  <c r="C196" i="1"/>
  <c r="C244" i="1"/>
  <c r="C242" i="1"/>
  <c r="C241" i="1"/>
  <c r="C239" i="1" l="1"/>
  <c r="C238" i="1"/>
  <c r="C234" i="1"/>
  <c r="C236" i="1"/>
  <c r="C235" i="1"/>
  <c r="C230" i="1"/>
  <c r="C232" i="1"/>
  <c r="C231" i="1"/>
  <c r="C224" i="1"/>
  <c r="C221" i="1"/>
  <c r="C220" i="1"/>
  <c r="C219" i="1"/>
  <c r="C217" i="1"/>
  <c r="C216" i="1"/>
  <c r="C215" i="1"/>
  <c r="C213" i="1"/>
  <c r="C212" i="1"/>
  <c r="C210" i="1"/>
  <c r="C209" i="1"/>
  <c r="C195" i="1"/>
  <c r="C46" i="1" l="1"/>
  <c r="C44" i="1"/>
  <c r="C43" i="1"/>
  <c r="C42" i="1"/>
  <c r="C41" i="1"/>
  <c r="C40" i="1"/>
  <c r="C39" i="1"/>
  <c r="C38" i="1"/>
  <c r="C35" i="1"/>
  <c r="C182" i="1" l="1"/>
  <c r="C181" i="1"/>
  <c r="C180" i="1"/>
  <c r="C166" i="1"/>
  <c r="C165" i="1"/>
  <c r="C164" i="1"/>
  <c r="C163" i="1"/>
  <c r="C156" i="1" l="1"/>
  <c r="C161" i="1"/>
  <c r="C160" i="1"/>
  <c r="C159" i="1"/>
  <c r="C158" i="1"/>
  <c r="C157" i="1"/>
</calcChain>
</file>

<file path=xl/sharedStrings.xml><?xml version="1.0" encoding="utf-8"?>
<sst xmlns="http://schemas.openxmlformats.org/spreadsheetml/2006/main" count="698" uniqueCount="339">
  <si>
    <t>Раздел/подраздел/показатель</t>
  </si>
  <si>
    <t>I. Общее образование</t>
  </si>
  <si>
    <t>1. Сведения о развитии дошкольного образования</t>
  </si>
  <si>
    <t>1.1. Уровень доступности дошкольного образования и численность населения, получающего дошкольное образование</t>
  </si>
  <si>
    <t>1.1.1. Доступность дошкольного образования (отношение численности детей определенной возрастной группы, посещающих в текущем учебном году организации, осуществляющие образовательную деятельность по образовательным программам дошкольного образования, присмотр и уход за детьми, к сумме указанной численности и численности детей соответствующей возрастной группы, находящихся в очереди на получение в текущем учебном году мест в организациях, осуществляющих образовательную деятельность по образовательным программам дошкольного образования, присмотр и уход за детьми):</t>
  </si>
  <si>
    <t>всего (в возрасте от 2 месяцев до 7 лет);</t>
  </si>
  <si>
    <t>процент</t>
  </si>
  <si>
    <t>в возрасте от 2 месяцев до 3 лет;</t>
  </si>
  <si>
    <t>в возрасте от 3 до 7 лет.</t>
  </si>
  <si>
    <t>1.1.2. Охват детей дошкольным образованием (отношение численности детей определенной возрастной группы,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детьми, к общей численности детей соответствующей возрастной группы):</t>
  </si>
  <si>
    <t>Приложение № 1</t>
  </si>
  <si>
    <t>ПОКАЗАТЕЛИ МОНИТОРИНГА СИСТЕМЫ ОБРАЗОВАНИЯ</t>
  </si>
  <si>
    <t>1.1.3. Удельный вес численности детей, посещающих частные организации, осуществляющие образовательную деятельность по образовательным программам дошкольного образования, присмотр и уход за детьми, в общей численности детей, посещающих организации, реализующие образовательные программы дошкольного образования, присмотр и уход за детьми.</t>
  </si>
  <si>
    <t>1.1.4. Наполняемость групп в организациях, осуществляющих образовательную деятельность по образовательным программам дошкольного образования, присмотр и уход за детьми:</t>
  </si>
  <si>
    <t>группы компенсирующей направленности;</t>
  </si>
  <si>
    <t>человек</t>
  </si>
  <si>
    <t>группы общеразвивающей направленности;</t>
  </si>
  <si>
    <t>группы оздоровительной направленности;</t>
  </si>
  <si>
    <t>группы комбинированной направленности;</t>
  </si>
  <si>
    <t>семейные дошкольные группы.</t>
  </si>
  <si>
    <t>1.1.5. Наполняемость групп, функционирующих в режиме кратковременного и круглосуточного пребывания в организациях, осуществляющих образовательную деятельность по образовательным программам дошкольного образования, присмотр и уход за детьми:</t>
  </si>
  <si>
    <t>в режиме кратковременного пребывания;</t>
  </si>
  <si>
    <t>в режиме круглосуточного пребывания.</t>
  </si>
  <si>
    <t>1.2.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</si>
  <si>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 Удельный вес численности детей, посещающих группы различной направленности, в общей численности детей,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детьми:</t>
  </si>
  <si>
    <t>группы по присмотру и уходу за детьми.</t>
  </si>
  <si>
    <t>1.3. Кадровое обеспечение дошкольных образовательных организаций и оценка уровня заработной платы педагогических работников</t>
  </si>
  <si>
    <t>1.3.1. Численность детей,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детьми, в расчете на 1 педагогического работника.</t>
  </si>
  <si>
    <t>1.3.2. Состав педагогических работников (без внешних совместителей и работавших по договорам гражданско- правового характера) организаций, осуществляющих образовательную деятельность по образовательным программам дошкольного образования, присмотр и уход за детьми, по должностям:</t>
  </si>
  <si>
    <t>воспитатели;</t>
  </si>
  <si>
    <t>старшие воспитатели;</t>
  </si>
  <si>
    <t>музыкальные руководители;</t>
  </si>
  <si>
    <t>инструкторы по физической культуре;</t>
  </si>
  <si>
    <t>учителя-логопеды;</t>
  </si>
  <si>
    <t>учителя-дефектологи;</t>
  </si>
  <si>
    <t>педагоги-психологи;</t>
  </si>
  <si>
    <t>социальные педагоги;</t>
  </si>
  <si>
    <t>педагоги-организаторы;</t>
  </si>
  <si>
    <t>педагоги дополнительного образования.</t>
  </si>
  <si>
    <t>1.3.3.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организациям).</t>
  </si>
  <si>
    <t>1.4. Материально-техническое и информационное</t>
  </si>
  <si>
    <t>обеспечение дошкольных образовательных организаций</t>
  </si>
  <si>
    <t>1.4.1. Площадь помещений, используемых непосредственно для нужд дошкольных образовательных организаций, в расчете на 1 ребенка.</t>
  </si>
  <si>
    <t>квадратный метр</t>
  </si>
  <si>
    <t>1.4.2. Удельный вес числа организаций, имеющих все виды благоустройства (водопровод, центральное отопление, канализацию), в общем числе дошкольных образовательных организаций.</t>
  </si>
  <si>
    <t>1.4.3. Удельный вес числа организаций, имеющих физкультурные залы, в общем числе дошкольных образовательных организаций.</t>
  </si>
  <si>
    <t>1.4.4. Число персональных компьютеров, доступных для использования детьми, в расчете на 100 детей, посещающих дошкольные образовательные организации.</t>
  </si>
  <si>
    <t>единица</t>
  </si>
  <si>
    <t>1.5. Условия получения дошкольного образования лицами с ограниченными возможностями здоровья и инвалидами</t>
  </si>
  <si>
    <t>1.5.1. Удельный вес численности детей с ограниченными возможностями здоровья в общей численности детей,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детьми.</t>
  </si>
  <si>
    <t>1.5.2. Удельный вес численности детей-инвалидов в общей численности детей,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детьми.</t>
  </si>
  <si>
    <t>1.5.3. Структура численности детей с ограниченными возможностями здоровья (за исключением детей-инвалидов), обучающихся в группах компенсирующей, оздоровительной и комбинированной направленности дошкольных образовательных организаций, по видам групп &lt;*&gt;</t>
  </si>
  <si>
    <t>группы компенсирующей направленности, в том числе для детей:</t>
  </si>
  <si>
    <t>с нарушениями слуха;</t>
  </si>
  <si>
    <t>с нарушениями речи;</t>
  </si>
  <si>
    <t>с нарушениями зрения;</t>
  </si>
  <si>
    <t>с нарушениями интеллекта;</t>
  </si>
  <si>
    <t>с задержкой психического развития;</t>
  </si>
  <si>
    <t>с нарушениями опорно-двигательного аппарата;</t>
  </si>
  <si>
    <t>со сложным дефектом;</t>
  </si>
  <si>
    <t>другого профиля</t>
  </si>
  <si>
    <t>группы оздоровительной направленности, в том числе для детей:</t>
  </si>
  <si>
    <t>с туберкулезной интоксикацией;</t>
  </si>
  <si>
    <t>часто болеющих;</t>
  </si>
  <si>
    <t>группы комбинированной направленности.</t>
  </si>
  <si>
    <t>1.5.4. 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 &lt;*&gt;:</t>
  </si>
  <si>
    <t>1.6. Состояние здоровья лиц, обучающихся по программам дошкольного образования</t>
  </si>
  <si>
    <t>1.6.1. Удельный вес численности детей, охваченных летними оздоровительными мероприятиями, в общей численности детей,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детьми.</t>
  </si>
  <si>
    <t>1.7. 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</si>
  <si>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 Темп роста числа организаций (обособленных подразделений (филиалов)), осуществляющих образовательную деятельность по образовательным программам дошкольного образования, присмотр и уход за детьми:</t>
  </si>
  <si>
    <t>дошкольные образовательные организации;</t>
  </si>
  <si>
    <t>обособленные подразделения (филиалы) дошкольных образовательных организаций;</t>
  </si>
  <si>
    <t>обособленные подразделения (филиалы) общеобразовательных организаций;</t>
  </si>
  <si>
    <t>общеобразовательные организации, имеющие подразделения (группы), которые осуществляют образовательную деятельность по образовательным программам дошкольного образования, присмотр и уход за детьми;</t>
  </si>
  <si>
    <t>обособленные подразделения (филиалы) профессиональных образовательных организаций и образовательных организаций высшего образования;</t>
  </si>
  <si>
    <t>иные организации, имеющие подразделения (группы), которые осуществляют образовательную деятельность по образовательным программам дошкольного образования, присмотр и уход за детьми.</t>
  </si>
  <si>
    <t>1.8. Финансово-экономическая деятельность дошкольных образовательных организаций</t>
  </si>
  <si>
    <t>1.8.1. Расходы консолидированного бюджета Российской Федерации на дошкольное образование в расчете на 1 ребенка, посещающего организацию, осуществляющую образовательную деятельность по образовательным программам дошкольного образования, присмотр и уход за детьми. &lt;*&gt;</t>
  </si>
  <si>
    <t>тысяча рублей</t>
  </si>
  <si>
    <t>1.9. Создание безопасных условий при организации</t>
  </si>
  <si>
    <t>образовательного процесса в дошкольных образовательных организациях</t>
  </si>
  <si>
    <t>1.9.1. Удельный вес числа зданий дошкольных образовательных организаций, находящихся в аварийном состоянии, в общем числе зданий дошкольных образовательных организаций.</t>
  </si>
  <si>
    <t>1.9.2. Удельный вес числа зданий дошкольных образовательных организаций, требующих капитального ремонта, в общем числе зданий дошкольных образовательных организаций.</t>
  </si>
  <si>
    <t>2. Сведения о развитии начального общего образования, основного общего образования и среднего общего</t>
  </si>
  <si>
    <t>образования</t>
  </si>
  <si>
    <t>2.1.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общее, основное общее и среднее общее образование</t>
  </si>
  <si>
    <t>2.1.1. Охват детей общим образованием (отношение численности обучающихся 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 к численности детей в возрасте 7 - 18 лет).</t>
  </si>
  <si>
    <t>2.1.2. Удельный вес численности обучающихся по образовательным программам, соответствующим федеральным государственным образовательным стандартам начального общего, основного общего, среднего общего образования, в общей численности обучающихся по образовательным программам начального общего, основного общего, среднего общего образования.</t>
  </si>
  <si>
    <t>2.1.4. Наполняемость классов по уровням общего образования:</t>
  </si>
  <si>
    <t>начальное общее образование (1 - 4 классы);</t>
  </si>
  <si>
    <t>основное общее образование (5 - 9 классы);</t>
  </si>
  <si>
    <t>среднее общее образование (10 - 11 (12) классы).</t>
  </si>
  <si>
    <t>2.1.5. Удельный вес численности обучающихся, охваченных подвозом, в общей численности обучающихся, нуждающихся в подвозе в общеобразовательные организации</t>
  </si>
  <si>
    <t>2.1.6. Оценка родителями обучающихся общеобразовательных организаций возможности выбора общеобразовательной организации (удельный вес численности родителей обучающихся, отдавших своих детей в конкретную общеобразовательную организацию по причине отсутствия других вариантов для выбора, в общей численности родителей обучающихся общеобразовательных организаций). &lt;*&gt;</t>
  </si>
  <si>
    <t>2.2.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образования, среднего общего образования и образования обучающихся с умственной отсталостью (интеллектуальными нарушениями)</t>
  </si>
  <si>
    <t>2.2.1. Удельный вес численности обучающихся в первую смену в общей численности обучающихся по образовательным программам начального общего, основного общего, среднего общего образования по очной форме обучения.</t>
  </si>
  <si>
    <t>2.2.2. Удельный вес численности обучающихся, углубленно изучающих отдельные учебные предметы, в общей численности обучающихся по образовательным программам начального общего, основного общего, среднего общего образования</t>
  </si>
  <si>
    <t>2.2.3. Удельный вес численности обучающихся в классах (группах) профильного обучения в общей численности обучающихся в 10-11(12) классах по образовательным программам среднего общего образования</t>
  </si>
  <si>
    <t>2.2.4. Удельный вес численности обучающихся с использованием дистанционных образовательных технологий в общей численности обучающихся 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</t>
  </si>
  <si>
    <t>2.3. 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</si>
  <si>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 Численность обучающихся 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 в расчете на 1 педагогического работника.</t>
  </si>
  <si>
    <t>2.3.2. Удельный вес численности учителей в возрасте до 35 лет в общей численности учителей (без внешних совместителей и работающих по договорам гражданско- правового характера) организаций, осуществляющих образовательную деятельность 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</t>
  </si>
  <si>
    <t>2.3.3. 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</si>
  <si>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2.3.5. Удельный вес числа организаций, имеющих в составе педагогических работников социальных педагогов, педагогов- психологов, учителей-логопедов, в общем числе организаций, осуществляющих образовательную деятельность 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нарушениями):</t>
  </si>
  <si>
    <t>социальных педагогов:</t>
  </si>
  <si>
    <t>всего;</t>
  </si>
  <si>
    <t>из них в штате;</t>
  </si>
  <si>
    <t>педагогов-психологов:</t>
  </si>
  <si>
    <t>учителей-логопедов:</t>
  </si>
  <si>
    <t>из них в штате.</t>
  </si>
  <si>
    <t>учителей-дефектологов:</t>
  </si>
  <si>
    <t>2.4. Материально-техническое и информационное обеспечение общеобразовательных организаций, а также иных организаций, осуществляющих образовательную деятельность в части реализации основных общеобразовательных программ</t>
  </si>
  <si>
    <t>2.4.1. Учебная площадь общеобразовательных организаций в расчете на 1 обучающегося.</t>
  </si>
  <si>
    <t>2.4.3. Число персональных компьютеров, используемых в учебных целях, в расчете на 100 обучающихся общеобразовательных организаций</t>
  </si>
  <si>
    <t>имеющих доступ к сети «Интернет».</t>
  </si>
  <si>
    <t>2.4.4. Доля образовательных организаций, реализующих программы общего образования, обеспеченных Интернет- соединением со скоростью соединения не менее 100 Мб/с - для образовательных организаций, расположенных в городах, 50 Мб/с - для образовательных организаций, расположенных в сельской местности и поселках городского типа, а также гарантированным Интернет-трафиком &lt;**&gt;</t>
  </si>
  <si>
    <t>2.4.5. Удельный вес числа общеобразовательных организаций, использующих электронный журнал, электронный дневник, в общем числе общеобразовательных организаций</t>
  </si>
  <si>
    <t>2.5.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</si>
  <si>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 Удельный вес числа зданий, в которых созданы условия для беспрепятственного доступа инвалидов, в общем числе зданий общеобразовательных организаций</t>
  </si>
  <si>
    <t>2.5.2. Распределение численности обучающихся с ограниченными возможностями здоровья и инвалидностью по реализации образовательных программ в формах: совместного обучения (инклюзии), в отдельных классах или в отдельных образовательных организациях, осуществляющих реализацию адаптированных основных общеобразовательных программ:</t>
  </si>
  <si>
    <t>из них инвалидов, детей-инвалидов.</t>
  </si>
  <si>
    <t>в формате совместного обучения (инклюзии) – всего;</t>
  </si>
  <si>
    <t>2.5.3. Удельный вес численности обучающихся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 в общей численности обучающихся по адаптированным образовательным программам начального общего образования.</t>
  </si>
  <si>
    <t>2.5.4. Удельный вес численности обучающихся в соответствии с федеральным государственным образовательным стандартом образования обучающихся с умственной отсталостью (интеллектуальными нарушениями) в общей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нарушениями).</t>
  </si>
  <si>
    <t>2.5.5. Укомплектованность отдельных общеобразовательных организаций, осуществляющих обучение по адаптированным основным общеобразовательным программам, педагогическими работниками &lt;*&gt;:</t>
  </si>
  <si>
    <t>тьюторы.</t>
  </si>
  <si>
    <t>2.5.6. Численность обучающихся по адаптированным основным общеобразовательным программам в расчете на 1 работника:</t>
  </si>
  <si>
    <t>учителя-дефектолога;</t>
  </si>
  <si>
    <t>учителя-логопеда;</t>
  </si>
  <si>
    <t>педагога-психолога;</t>
  </si>
  <si>
    <t>тьютора, ассистента (помощника).</t>
  </si>
  <si>
    <t>2.5.7. Распределение численности детей, обучающихся по адаптированным основным общеобразовательным программам, по видам программ &lt;*&gt;:</t>
  </si>
  <si>
    <t>для глухих;</t>
  </si>
  <si>
    <t>для слабослышащих и поздноглохших;</t>
  </si>
  <si>
    <t>для слепых;</t>
  </si>
  <si>
    <t>для слабовидящих;</t>
  </si>
  <si>
    <t>с тяжелыми нарушениями речи;</t>
  </si>
  <si>
    <t>с расстройствами аутистического спектра;</t>
  </si>
  <si>
    <t>со сложными дефектами;</t>
  </si>
  <si>
    <t>других обучающихся с ограниченными возможностями здоровья</t>
  </si>
  <si>
    <t>2.6.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</si>
  <si>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2.6.1. Удельный вес численности лиц, обеспеченных горячим питанием, в общей численности обучающихся общеобразовательных организаций</t>
  </si>
  <si>
    <t>2.6.2. 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</si>
  <si>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2.6.3. Удельный вес числа организаций, имеющих спортивные залы, в общем числе общеобразовательных организаций</t>
  </si>
  <si>
    <t>2.6.4. Удельный вес числа организаций, имеющих закрытые плавательные бассейны, в общем числе общеобразовательных организаций</t>
  </si>
  <si>
    <t>2.7. 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 осуществляющих образовательную деятельность)</t>
  </si>
  <si>
    <t>2.7.1. Темп роста числа организаций (филиалов), осуществляющих образовательную деятельность 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нарушениями).</t>
  </si>
  <si>
    <t>2.8. Финансово экономическая деятельность общеобразовательных организаций, а также иных организаций, осуществляющих образовательную деятельность в части реализации основных общеобразовательных программ</t>
  </si>
  <si>
    <t>2.8.1. Общий объем финансовых средств, поступивших в общеобразовательные организации, в расчете на 1 обучающегося.</t>
  </si>
  <si>
    <t>2.8.2. Удельный вес финансовых средств от приносящей доход деятельности в общем объеме финансовых средств общеобразовательных организаций</t>
  </si>
  <si>
    <t>2.9. Создание безопасных условий при организации образовательного процесса в общеобразовательных организациях</t>
  </si>
  <si>
    <t>2.9.1. Удельный вес числа зданий общеобразовательных организаций, имеющих охрану, в общем числе зданий общеобразовательных организаций</t>
  </si>
  <si>
    <t>2.9.2. Удельный вес числа зданий общеобразовательных организаций, находящихся в аварийном состоянии, в общем числе зданий общеобразовательных организаций</t>
  </si>
  <si>
    <t>2.9.3. Удельный вес числа зданий общеобразовательных организаций, требующих капитального ремонта, в общем числе зданий общеобразовательных организаций</t>
  </si>
  <si>
    <t>II. Среднее профессиональное образование</t>
  </si>
  <si>
    <t>3. Сведения о развитии среднего профессионального образования</t>
  </si>
  <si>
    <t>3.1.1. 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студентов, обучающихся по программам подготовки квалифицированных рабочих, служащих, к численности населения в возрасте 15 - 17 лет).</t>
  </si>
  <si>
    <t>3.1.2. 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студентов, обучающихся по программам подготовки специалистов среднего звена, к численности населения в возрасте 15 - 19 лет).</t>
  </si>
  <si>
    <t>3.1.3. Число поданных заявлений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мест.</t>
  </si>
  <si>
    <t>3.2. 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</si>
  <si>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>3.2.1. Удельный вес численности лиц, освоивших образовательные программы среднего профессионального образования с использованием электронного обучения, дистанционных образовательных технологий, сетевой формы реализации образовательных программ, в общей численности выпускников, получивших среднее профессиональное образование:</t>
  </si>
  <si>
    <t>программы подготовки квалифицированных рабочих, служащих:</t>
  </si>
  <si>
    <t>с использованием электронного обучения;</t>
  </si>
  <si>
    <t>с использованием дистанционных образовательных технологий;</t>
  </si>
  <si>
    <t>с использованием сетевой формы реализации образовательных программ.</t>
  </si>
  <si>
    <t>программы подготовки специалистов среднего звена:</t>
  </si>
  <si>
    <t>3.2.2. 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служащих:</t>
  </si>
  <si>
    <t>на базе основного общего образования;</t>
  </si>
  <si>
    <t>на базе среднего общего образования.</t>
  </si>
  <si>
    <t>3.2.3. 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</si>
  <si>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3.2.4. Структура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служащих,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служащих):</t>
  </si>
  <si>
    <t>очная форма обучения;</t>
  </si>
  <si>
    <t>очно-заочная форма обучения;</t>
  </si>
  <si>
    <t>заочная форма обучения.</t>
  </si>
  <si>
    <t>3.2.5. 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звена,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</t>
  </si>
  <si>
    <t>3.2.6. Удельный вес численности лиц, обучающихся по договорам об оказании платных образовательных услуг, в общей численности студентов, обучающихся по образовательным программам среднего профессионального образования:</t>
  </si>
  <si>
    <t>программы подготовки квалифицированных рабочих, служащих;</t>
  </si>
  <si>
    <t>программы подготовки специалистов среднего звена.</t>
  </si>
  <si>
    <t>3.2.7. Удельный вес числа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числе организаций, осуществляющих образовательную деятельность по образовательным программам среднего профессионального образования.</t>
  </si>
  <si>
    <t>3.3. Кадровое обеспечение профессиональных образовательных организаций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</si>
  <si>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высшее образование:</t>
  </si>
  <si>
    <t>преподаватели;</t>
  </si>
  <si>
    <t>мастера производственного обучения;</t>
  </si>
  <si>
    <t>среднее профессиональное образование по программам подготовки специалистов среднего звена:</t>
  </si>
  <si>
    <t>мастера производственного обучения.</t>
  </si>
  <si>
    <t>3.3.2. 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организаций, осуществляющих образовательную деятельность по образовательным программам среднего профессионального образования:</t>
  </si>
  <si>
    <t>высшую квалификационную категорию;</t>
  </si>
  <si>
    <t>первую квалификационную категорию.</t>
  </si>
  <si>
    <t>3.3.3. Численность студентов, обучающихся по образовательным программам среднего профессионального образования, в расчете на 1 преподавателя и мастера производственного обучения в организациях, осуществляющих образовательную деятельность по образовательным программам среднего профессионального образования:</t>
  </si>
  <si>
    <t>3.3.5. Удельный вес численности педагогических работников, освоивших дополнительные профессиональные программы в форме стажировки в организациях (предприятиях) реального сектора экономики в течение последних 3-х лет, в общей численности педагогических работников организаций, осуществляющих образовательную деятельность по образовательным программам среднего профессионального образования.</t>
  </si>
  <si>
    <t>3.3.6. Удельный вес численности преподавателей и мастеров производственного обучения из числа работников реального сектора экономики, работающих на условиях внешнего совместительства, в общей численности преподавателей и мастеров производственного обучения организаций, осуществляющих образовательную деятельность по образовательным программам среднего профессионального образования.</t>
  </si>
  <si>
    <t>3.4. 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</si>
  <si>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3.4.1. Обеспеченность студентов, обучающихся по образовательным программам среднего профессионального образования, общежитиями (удельный вес численности студентов, проживающих в общежитиях, в общей численности студентов, нуждающихся в общежитиях).</t>
  </si>
  <si>
    <t>3.4.2. Обеспеченность студентов, обучающихся по образовательным программам среднего профессионального образования, сетью общественного питания.</t>
  </si>
  <si>
    <t>3.4.3. Число персональных компьютеров, используемых в учебных целях, в расчете на 100 студентов организаций, осуществляющих образовательную деятельность по</t>
  </si>
  <si>
    <t>образовательным программам среднего профессионального образования:</t>
  </si>
  <si>
    <t>3.4.4. Доля образовательных организаций, реализующих программы среднего профессионального образования, обеспеченных Интернет-соединением со скоростью соединения не менее 100 Мб/с - для образовательных организаций, расположенных в городах, 50 Мб/с - для образовательных организаций, расположенных в сельской местности и поселках городского типа, а также гарантированным Интернет-трафиком &lt;**&gt;</t>
  </si>
  <si>
    <t>3.4.5. Площадь учебно-лабораторных зданий (корпусов) организаций, осуществляющих образовательную деятельность по образовательным программам среднего профессионального образования, в расчете на 1 студента.</t>
  </si>
  <si>
    <t>3.5. Условия получения среднего профессионального образования лицами с ограниченными возможностями здоровья и инвалидами</t>
  </si>
  <si>
    <t>3.5.1. Удельный вес числа зданий, доступных для маломобильных групп населения, в общем числе зданий организаций, осуществляющих образовательную деятельность по образовательным программам среднего профессионального образования:</t>
  </si>
  <si>
    <t>учебно-лабораторные здания (корпуса);</t>
  </si>
  <si>
    <t>здания общежитий.</t>
  </si>
  <si>
    <t>3.5.2. Удельный вес численности студентов с ограниченными возможностями здоровья и студентов, имеющих инвалидность, в общей численности студентов, обучающихся по образовательным программам среднего профессионального образования:</t>
  </si>
  <si>
    <t>студенты с ограниченными возможностями здоровья;</t>
  </si>
  <si>
    <t>из них инвалиды и дети-инвалиды;</t>
  </si>
  <si>
    <t>студенты, имеющие инвалидность (кроме студентов с ограниченными возможностями здоровья).</t>
  </si>
  <si>
    <t>3.5.3. Структура численности студентов с ограниченными возможностями здоровья и студентов, имеющих инвалидность, обучающихся по образовательным программам среднего профессионального образования, по формам обучения:</t>
  </si>
  <si>
    <t>3.5.4. Удельный вес численности студентов с ограниченными возможностями здоровья и студентов, имеющих инвалидность, обучающихся по адаптированным образовательным программам, в общей численности студентов с ограниченными возможностями здоровья и студентов, имеющих инвалидность, обучающихся по образовательным программам среднего профессионального образования:</t>
  </si>
  <si>
    <t>3.6. 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</si>
  <si>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>3.6.1. Удельный вес численности студентов, получающих государственные академические стипендии, в общей численности студентов очной формы обучения, обучающихся по образовательным программам среднего профессионального образования за счет бюджетных ассигнований:</t>
  </si>
  <si>
    <t>3.6.3. Удельный вес численности лиц, участвующих в региональных чемпионатах «Молодые профессионалы» (WorldSkills Russia), региональных этапах всероссийских олимпиад профессионального мастерства и отраслевых чемпионатах, в общей численности студентов, обучающихся по образовательным программам среднего профессионального образования.</t>
  </si>
  <si>
    <t>3.6.4. Удельный вес числа субъектов Российской Федерации, чьи команды участвуют в национальных чемпионатах профессионального мастерства, в том числе в финале Национального чемпионата «Молодые профессионалы» (WorldSkills Russia), в общем числе субъектов Российской Федерации.</t>
  </si>
  <si>
    <t>3.6.5. Удельный вес численности лиц, участвующих в национальных чемпионатах «Молодые профессионалы» (WorldSkills Russia), всероссийской олимпиаде профессионального мастерства, в общей численности студентов, обучающихся по образовательным программам среднего профессионального образования.</t>
  </si>
  <si>
    <t>3.7. Изменение сети организаций, осуществляющих образовательную деятельность по образовательным программам среднего профессионального образования (в том числе ликвидация и реорганизация организаций, осуществляющих образовательную деятельность)</t>
  </si>
  <si>
    <t>3.7.1. Темп роста числа организаций (филиалов), осуществляющих образовательную деятельность по образовательным программам среднего профессионального образования.</t>
  </si>
  <si>
    <t>3.8. Структура профессиональных образовательных организаций, реализующих образовательные программы среднего профессионального образования (в том числе характеристика филиалов)</t>
  </si>
  <si>
    <t>3.9. 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</si>
  <si>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>3.9.2. Удельный вес площади зданий, находящейся в аварийном состоянии, в общей площади зданий организаций, осуществляющих образовательную деятельность по образовательным программам среднего профессионального образования:</t>
  </si>
  <si>
    <t>3.9.3. Удельный вес площади зданий, требующей капитального ремонта, в общей площади зданий организаций, осуществляющих образовательную деятельность по образовательным программам среднего профессионального образования:</t>
  </si>
  <si>
    <t>III. Дополнительное образование</t>
  </si>
  <si>
    <t>4. Сведения о развитии дополнительного образования детей и взрослых</t>
  </si>
  <si>
    <t>4.1. Численность населения, обучающегося по дополнительным общеобразовательным программам</t>
  </si>
  <si>
    <t>4.1.1. Охват детей дополнительными общеобразовательными программами (отношение численности обучающихся по дополнительным общеобразовательным программам к численности детей в возрасте от 5 до 18 лет) &lt;*&gt;.</t>
  </si>
  <si>
    <t>4.1.2. Структура численности детей, обучающихся по дополнительным общеобразовательным программам, по направлениям &lt;*&gt;:</t>
  </si>
  <si>
    <t>техническое;</t>
  </si>
  <si>
    <t>естественнонаучное;</t>
  </si>
  <si>
    <t>туристско-краеведческое;</t>
  </si>
  <si>
    <t>социально-педагогическое;</t>
  </si>
  <si>
    <t>в области искусств:</t>
  </si>
  <si>
    <t>по общеразвивающим программам;</t>
  </si>
  <si>
    <t>по предпрофессиональным программам;</t>
  </si>
  <si>
    <t>в области физической культуры и спорта:</t>
  </si>
  <si>
    <t>по предпрофессиональным программам.</t>
  </si>
  <si>
    <t>4.1.3. Удельный вес численности детей, обучающихся по дополнительным общеобразовательным программам по договорам об оказании платных образовательных услуг, в общей численности детей, обучающихся по дополнительным общеобразовательным программам.</t>
  </si>
  <si>
    <t>4.2. Содержание образовательной деятельности и организация образовательного процесса по дополнительным общеобразовательным программам</t>
  </si>
  <si>
    <t>4.2.1. Удельный вес численности детей с ограниченными возможностями здоровья в общей численности обучающихся в организациях, осуществляющих образовательную деятельность по дополнительным общеобразовательным программам &lt;*&gt;.</t>
  </si>
  <si>
    <t>4.2.3. Удельный вес численности детей-инвалидов в общей численности обучающихся в организациях, осуществляющих образовательную деятельность по дополнительным общеобразовательным программам &lt;*&gt;</t>
  </si>
  <si>
    <t>4.3. 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</si>
  <si>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4.3.1. Отношение среднемесячной заработной платы педагогических работников государственных и муниципальных организаций дополнительного образования к среднемесячной заработной плате учителей в субъекте Российской Федерации.</t>
  </si>
  <si>
    <t>4.3.2. Удельный вес численности педагогов дополнительного образования в общей численности педагогических работников организаций, осуществляющих образовательную деятельность по дополнительным общеобразовательным программам:</t>
  </si>
  <si>
    <t>внешние совместители.</t>
  </si>
  <si>
    <t>4.3.3. Удельный вес численности педагогов дополнительного образования, получивших образование по укрупненным группам специальностей и направлений подготовки высшего образования "Образование и педагогические науки" и укрупненной группе специальностей среднего профессионального образования "Образование и педагогические науки", в общей численности педагогов дополнительного образования (без внешних совместителей и работающих по договорам гражданско-правового характера) организаций, реализующих дополнительные общеобразовательные программы для детей</t>
  </si>
  <si>
    <t>4.3.4. Удельный вес численности педагогов дополнительного образования в возрасте моложе 35 лет в общей численности педагогов дополнительного образования (без внешних</t>
  </si>
  <si>
    <t>совместителей и работающих по договорам гражданско- правового характера) организаций, реализующих</t>
  </si>
  <si>
    <t>дополнительные общеобразовательные программы для детей</t>
  </si>
  <si>
    <t>4.4. Учебные и внеучебные достижения лиц, обучающихся по программам дополнительного образования детей</t>
  </si>
  <si>
    <t>4.4.1. Результаты занятий детей в организациях дополнительного образования (удельный вес родителей детей, обучающихся в организациях дополнительного образования, отметивших различные результаты обучения их детей, в общей численности родителей детей, обучающихся в организациях дополнительного образования): &lt;**&gt;</t>
  </si>
  <si>
    <t>приобретение актуальных знаний, умений, практических навыков обучающимися;</t>
  </si>
  <si>
    <t>выявление и развитие таланта и способностей обучающихся;</t>
  </si>
  <si>
    <t>профессиональная ориентация, освоение значимых для профессиональной деятельности навыков обучающимися;</t>
  </si>
  <si>
    <t>улучшение знаний в рамках основной общеобразовательной программы обучающимися.</t>
  </si>
  <si>
    <t>IV. Профессиональное обучение</t>
  </si>
  <si>
    <t>5. Сведения о развитии профессионального обучения</t>
  </si>
  <si>
    <t>5.1. Численность населения, обучающегося по программам профессионального обучения</t>
  </si>
  <si>
    <t>5.1.1. Структура численности слушателей, завершивших обучение по программам профессионального обучения:</t>
  </si>
  <si>
    <t>программы профессиональной подготовки по профессиям рабочих, должностям служащих;</t>
  </si>
  <si>
    <t>программы переподготовки рабочих, служащих;</t>
  </si>
  <si>
    <t>программы повышения квалификации рабочих, служащих.</t>
  </si>
  <si>
    <t>5.1.2. Охват населения программами профессионального обучения по возрастным группам (отношение численности слушателей определенной возрастной группы, завершивших обучение по программам профессионального обучения, к численности населения соответствующей возрастной группы):</t>
  </si>
  <si>
    <t>18 - 64 лет;</t>
  </si>
  <si>
    <t>18 - 34 лет;</t>
  </si>
  <si>
    <t>35 - 64 лет.</t>
  </si>
  <si>
    <t>5.2. Содержание образовательной деятельности и организация образовательного процесса по основным программам</t>
  </si>
  <si>
    <t>профессионального обучения</t>
  </si>
  <si>
    <t>5.2.1. Удельный вес численности слушателей, завершивших обучение с применением электронного обучения, дистанционных образовательных технологий, сетевой формы реализации образовательных программ, в общей численности слушателей, завершивших обучение по программам профессионального обучения:</t>
  </si>
  <si>
    <t>с применением электронного обучения;</t>
  </si>
  <si>
    <t>с применением дистанционных образовательных технологий;</t>
  </si>
  <si>
    <t>с применением сетевой формы реализации образовательных программ.</t>
  </si>
  <si>
    <t>5.2.2. Структура численности слушателей, завершивших обучение по программам профессионального обучения, по программам и источникам финансирования:</t>
  </si>
  <si>
    <t>программы профессиональной подготовки по профессиям рабочих, должностям служащих:</t>
  </si>
  <si>
    <t>за счет бюджетных ассигнований;</t>
  </si>
  <si>
    <t>по договорам об оказании платных образовательных услуг за счет средств физических лиц;</t>
  </si>
  <si>
    <t>по договорам об оказании платных образовательных услуг за счет средств юридических лиц;</t>
  </si>
  <si>
    <t>программы переподготовки рабочих, служащих:</t>
  </si>
  <si>
    <t>программы повышения квалификации рабочих, служащих:</t>
  </si>
  <si>
    <t>по договорам об оказании платных образовательных услуг за счет средств юридических лиц.</t>
  </si>
  <si>
    <t>5.2.3. Удельный вес числа программ профессионального обучения, прошедших профессионально-общественную аккредитацию работодателями и их объединениями, в общем числе программ профессионального обучения:</t>
  </si>
  <si>
    <t>5.3. Кадровое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</si>
  <si>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5.3.1. Удельный вес численности лиц, имеющих высшее образование или среднее профессиональное образование по программам подготовки специалистов среднего звена, в общей численности преподавателей и мастеров производственного обучения (без внешних совместителей и работающих по договорам гражданско-правового характера) в организациях, осуществляющих образовательную деятельность по образовательным программам профессионального обучения:</t>
  </si>
  <si>
    <t>высшее образование;</t>
  </si>
  <si>
    <t>из них соответствующее профилю обучения;</t>
  </si>
  <si>
    <t>среднее профессиональное образование по программам подготовки специалистов среднего звена;</t>
  </si>
  <si>
    <t>из них соответствующее профилю обучения.</t>
  </si>
  <si>
    <t>5.3.2. Удельный вес численности лиц, завершивших обучение по дополнительным профессиональным программам в форме стажировки в организациях (предприятиях) реального сектора экономики в течение последних 3-х лет, в общей численности преподавателей и мастеров производственного обучения (без внешних совместителей и работающих по договорам гражданско-правового характера) в организациях, осуществляющих образовательную деятельность по программам профессионального обучения:</t>
  </si>
  <si>
    <t>5.4. Условия профессионального обучения лиц с ограниченными возможностями здоровья и инвалидов</t>
  </si>
  <si>
    <t>5.4.1. Удельный вес численности слушателей с ограниченными возможностями здоровья и слушателей, имеющих инвалидность, в общей численности слушателей, завершивших обучение по программам профессионального обучения:</t>
  </si>
  <si>
    <t>слушатели с ограниченными возможностями здоровья;</t>
  </si>
  <si>
    <t>из них инвалидов, детей-инвалидов;</t>
  </si>
  <si>
    <t>слушатели, имеющие инвалидность (кроме слушателей с ограниченными возможностями здоровья).</t>
  </si>
  <si>
    <t>5.5. 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</si>
  <si>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5.5.1. Удельный вес работников организаций, завершивших обучение за счет средств работодателя, в общей численности слушателей, завершивших обучение по программам профессионального обучения.</t>
  </si>
  <si>
    <t>V. Дополнительная информация о системе образования</t>
  </si>
  <si>
    <t>6. Сведения об интеграции российского образования с мировым образовательным пространством</t>
  </si>
  <si>
    <t>граждане СНГ.</t>
  </si>
  <si>
    <t>6.2. Численность иностранных педагогических и научных работников по программам среднего профессионального образования. &lt;**&gt;</t>
  </si>
  <si>
    <t>7.1. Социально-демографические характеристики и социальная интеграция</t>
  </si>
  <si>
    <t>7.1.1. Охват образованием детей в возрасте от 5 до 18 лет (отношение численности обучающихся в возрасте от 5 до 18 лет к численности детей в возрасте от 5 до 18 лет).</t>
  </si>
  <si>
    <t>7.1.2. 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уровня, в общей численности выпускников):</t>
  </si>
  <si>
    <t>образовательные программы среднего профессионального образования - программы подготовки квалифицированных рабочих, служащих;</t>
  </si>
  <si>
    <t>образовательные программы среднего профессионального образования - программы подготовки специалистов среднего звена;</t>
  </si>
  <si>
    <t>7.2. Ценностные ориентации молодежи и ее участие в общественных достижениях &lt;*&gt;</t>
  </si>
  <si>
    <t>7.2.1. Удельный вес численности молодых людей в возрасте 14-30 лет, состоящих в молодежных и детских общественных объединениях (региональных и местных), в общей численности населения в возрасте 14 - 30 лет:</t>
  </si>
  <si>
    <t>общественные объединения, включенные в реестр детских и молодежных объединений, пользующихся государственной поддержкой;</t>
  </si>
  <si>
    <t>объединения, включенные в перечень партнеров органа исполнительной власти, реализующего государственную молодежную политику / работающего с молодежью;</t>
  </si>
  <si>
    <t>политические молодежные общественные объединения.</t>
  </si>
  <si>
    <t>7.3. 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 &lt;*&gt;</t>
  </si>
  <si>
    <t>7.3.1. Удельный вес численности молодых людей в возрасте 14 - 30 лет в общей численности населения в возрасте 14 - 30 лет, участвующих:</t>
  </si>
  <si>
    <t>в инновационной деятельности и научно-техническом творчестве;</t>
  </si>
  <si>
    <t>в работе в средствах массовой информации (молодежные медиа);</t>
  </si>
  <si>
    <t>в содействии подготовке и переподготовке специалистов в сфере государственной молодежной политики;</t>
  </si>
  <si>
    <t>в международном и межрегиональном молодежном сотрудничестве;</t>
  </si>
  <si>
    <t>в занятиях творческой деятельностью;</t>
  </si>
  <si>
    <t>в профориентации и карьерных устремлениях;</t>
  </si>
  <si>
    <t>в поддержке и взаимодействии с общественными организациями и движениями;</t>
  </si>
  <si>
    <t>в формировании семейных ценностей;</t>
  </si>
  <si>
    <t>в патриотическом воспитании;</t>
  </si>
  <si>
    <t>в формировании российской идентичности, единства российской нации, содействии межкультурному и межконфессиональному диалогу;</t>
  </si>
  <si>
    <t>в волонтерской деятельности;</t>
  </si>
  <si>
    <t>в спортивных занятиях, популяризации культуры безопасности в молодежной среде;</t>
  </si>
  <si>
    <t>в развитии молодежного самоуправления.</t>
  </si>
  <si>
    <t>&lt;*&gt; - сбор данных осуществляется в целом по Российской Федерации без детализации по субъектам Российской Федерации;</t>
  </si>
  <si>
    <t>&lt;**&gt; - сбор данных начинается с итогов за 2021 год.</t>
  </si>
  <si>
    <t>8,7</t>
  </si>
  <si>
    <t>без внешних совместителей</t>
  </si>
  <si>
    <t>2.1.3. Удельный вес численности обучающихся,продолживших обучение по образовательным программам среднего общего образования, в общей численности обучающихся, получивших аттестат об основном общем образовании по итогам учебного года, предшествующего отчетному.</t>
  </si>
  <si>
    <t>2.3.4. Удельный вес численности педагогических работников в общей численности работников (без внешних совместителей и работающих по договорам гражданско-правового характера) организаций, осуществляющих образовательную деятельностьпо образовательным программам начального общего, основного общего, среднего общего образования и образования обучающихся с умственной отсталостью (интеллектуальными нарушениями).</t>
  </si>
  <si>
    <t>в отдельных организациях, осуществляющих образовательную деятельность по адаптированным основным общеобразовательным программам – всего;</t>
  </si>
  <si>
    <t>в отдельных классах (кроме организованных в отдельных организациях), осуществляющих образовательную деятельность по адаптированным основным общеобразовательным программам – всего;</t>
  </si>
  <si>
    <t>3.1. Уровень доступности среднего профессионального образования и численность населения, получающего среднее профессиональное образование</t>
  </si>
  <si>
    <t>3.3.1. Удельный вес численности лиц, имеющих высшее образование или среднее профессиональное образование по программам подготовки специалистов среднего звена, в общей численности педагогических работников (без внешних совместителей и работающих по договорам гражданско- правового характера) организаций, осуществляющих образовательную деятельность по образовательным программам среднего профессионального образования:</t>
  </si>
  <si>
    <t>3.3.4. Отношение среднемесячной заработной платы преподавателей и мастеров производственного обучения государственных и муниципальных организаций, осуществляющих образовательную деятельность по образовательным программам среднего профессионального образования,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Федерации.</t>
  </si>
  <si>
    <t>3.6.2. Удельный вес численности лиц, обучающихся по 50 наиболее перспективным и востребованным на рынке труда профессиям и специальностям, требующим среднего профессионального образования, в общей численности студентов, обучающихся по образовательным программам среднего профессионального образования.</t>
  </si>
  <si>
    <t>3.8.1. Удельный вес числа организаций, имеющих филиалы, которые реализуют образовательные программы среднего профессионального образования, в общем числе профессиональных образовательных организаций, реализующих образовательные программы среднего профессионального образования.</t>
  </si>
  <si>
    <t>3.9.1. Удельный вес площади зданий, оборудованной охранно-пожарной сигнализацией, в общей площади зданий организаций, осуществляющих образовательную деятельность по образовательным программам среднего профессионального образования:</t>
  </si>
  <si>
    <t>4.2.2. Удельный вес численности детей с ограниченными возможностями здоровья (за исключением детей-инвалидов) в общей численности обучающихся в организациях, осуществляющих образовательную деятельность по дополнительным общеобразовательным программам &lt;*&gt;</t>
  </si>
  <si>
    <t>7. Сведения о создании условий социализации и самореализации молодежи (в том числе лиц, обучающихся по уровням и видам образования) &lt;**&gt;</t>
  </si>
  <si>
    <t>Единица измерения/форма оценки</t>
  </si>
  <si>
    <t>2.4.2. Удельный вес числа зданий, имеющих все виды благоустройства (водопровод, центральное отопление, канализацию), в общем числе зданий общеобразовательных организаций</t>
  </si>
  <si>
    <t>6.1. Удельный вес численности иностранных студентов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</si>
</sst>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6" fillId="0" borderId="1" xfId="0" applyFont="1" applyFill="1" applyBorder="1" applyAlignment="1">
      <alignment horizontal="justify" vertical="center"/>
    </xf>
    <xf numFmtId="0" fontId="5" fillId="0" borderId="0" xfId="0" applyFont="1" applyFill="1"/>
    <xf numFmtId="0" fontId="5" fillId="0" borderId="0" xfId="0" applyFont="1" applyFill="1" applyAlignment="1"/>
    <xf numFmtId="0" fontId="2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/>
    <xf numFmtId="0" fontId="7" fillId="0" borderId="0" xfId="0" applyFont="1" applyFill="1" applyAlignment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/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1" xfId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10" fontId="6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/>
    </xf>
    <xf numFmtId="2" fontId="5" fillId="0" borderId="0" xfId="0" applyNumberFormat="1" applyFont="1" applyFill="1" applyAlignment="1"/>
    <xf numFmtId="0" fontId="10" fillId="0" borderId="1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0B3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9"/>
  <sheetViews>
    <sheetView tabSelected="1" zoomScale="90" zoomScaleNormal="90" workbookViewId="0">
      <selection activeCell="J9" sqref="J9"/>
    </sheetView>
  </sheetViews>
  <sheetFormatPr defaultRowHeight="34.5" customHeight="1" x14ac:dyDescent="0.25"/>
  <cols>
    <col min="1" max="1" width="4.85546875" style="2" customWidth="1"/>
    <col min="2" max="2" width="139.5703125" style="2" customWidth="1"/>
    <col min="3" max="3" width="14.140625" style="19" customWidth="1"/>
    <col min="4" max="4" width="18.140625" style="30" customWidth="1"/>
    <col min="6" max="16384" width="9.140625" style="2"/>
  </cols>
  <sheetData>
    <row r="1" spans="1:7" ht="14.25" customHeight="1" x14ac:dyDescent="0.25">
      <c r="B1" s="1" t="s">
        <v>10</v>
      </c>
    </row>
    <row r="2" spans="1:7" ht="14.25" customHeight="1" x14ac:dyDescent="0.25">
      <c r="B2" s="6"/>
    </row>
    <row r="3" spans="1:7" ht="14.25" customHeight="1" x14ac:dyDescent="0.25">
      <c r="A3" s="32"/>
      <c r="B3" s="33" t="s">
        <v>11</v>
      </c>
      <c r="D3" s="32"/>
      <c r="E3" s="34"/>
      <c r="F3" s="32"/>
      <c r="G3" s="32"/>
    </row>
    <row r="4" spans="1:7" ht="14.25" customHeight="1" x14ac:dyDescent="0.25">
      <c r="A4" s="32"/>
      <c r="B4" s="35"/>
      <c r="D4" s="32"/>
      <c r="E4" s="34"/>
      <c r="F4" s="32"/>
      <c r="G4" s="32"/>
    </row>
    <row r="5" spans="1:7" ht="47.25" x14ac:dyDescent="0.25">
      <c r="A5" s="32"/>
      <c r="B5" s="11" t="s">
        <v>0</v>
      </c>
      <c r="C5" s="11"/>
      <c r="D5" s="36" t="s">
        <v>336</v>
      </c>
      <c r="E5" s="34"/>
      <c r="F5" s="32"/>
      <c r="G5" s="32"/>
    </row>
    <row r="6" spans="1:7" ht="34.5" customHeight="1" x14ac:dyDescent="0.25">
      <c r="A6" s="32"/>
      <c r="B6" s="37" t="s">
        <v>1</v>
      </c>
      <c r="C6" s="11"/>
      <c r="D6" s="38"/>
      <c r="E6" s="34"/>
      <c r="F6" s="32"/>
      <c r="G6" s="32"/>
    </row>
    <row r="7" spans="1:7" ht="15.75" x14ac:dyDescent="0.25">
      <c r="A7" s="32"/>
      <c r="B7" s="39" t="s">
        <v>2</v>
      </c>
      <c r="C7" s="7"/>
      <c r="D7" s="40"/>
      <c r="E7" s="34"/>
      <c r="F7" s="32"/>
      <c r="G7" s="32"/>
    </row>
    <row r="8" spans="1:7" ht="15.75" x14ac:dyDescent="0.25">
      <c r="A8" s="32"/>
      <c r="B8" s="41" t="s">
        <v>3</v>
      </c>
      <c r="C8" s="7"/>
      <c r="D8" s="40"/>
      <c r="E8" s="34"/>
      <c r="F8" s="32"/>
      <c r="G8" s="32"/>
    </row>
    <row r="9" spans="1:7" ht="78.75" x14ac:dyDescent="0.25">
      <c r="A9" s="32"/>
      <c r="B9" s="41" t="s">
        <v>4</v>
      </c>
      <c r="C9" s="7"/>
      <c r="D9" s="40"/>
      <c r="E9" s="34"/>
      <c r="F9" s="32"/>
      <c r="G9" s="32"/>
    </row>
    <row r="10" spans="1:7" ht="15.75" x14ac:dyDescent="0.25">
      <c r="A10" s="32"/>
      <c r="B10" s="40" t="s">
        <v>5</v>
      </c>
      <c r="C10" s="7">
        <v>96.49</v>
      </c>
      <c r="D10" s="40" t="s">
        <v>6</v>
      </c>
      <c r="E10" s="34"/>
      <c r="F10" s="32"/>
      <c r="G10" s="32"/>
    </row>
    <row r="11" spans="1:7" ht="15.75" x14ac:dyDescent="0.25">
      <c r="A11" s="32"/>
      <c r="B11" s="40" t="s">
        <v>7</v>
      </c>
      <c r="C11" s="7">
        <v>82.65</v>
      </c>
      <c r="D11" s="40" t="s">
        <v>6</v>
      </c>
      <c r="E11" s="34"/>
      <c r="F11" s="32"/>
      <c r="G11" s="32"/>
    </row>
    <row r="12" spans="1:7" ht="15.75" x14ac:dyDescent="0.25">
      <c r="A12" s="32"/>
      <c r="B12" s="40" t="s">
        <v>8</v>
      </c>
      <c r="C12" s="7">
        <v>100</v>
      </c>
      <c r="D12" s="40" t="s">
        <v>6</v>
      </c>
      <c r="E12" s="34"/>
      <c r="F12" s="32"/>
      <c r="G12" s="32"/>
    </row>
    <row r="13" spans="1:7" ht="47.25" x14ac:dyDescent="0.25">
      <c r="A13" s="32"/>
      <c r="B13" s="41" t="s">
        <v>9</v>
      </c>
      <c r="C13" s="7"/>
      <c r="D13" s="40"/>
      <c r="E13" s="34"/>
      <c r="F13" s="32"/>
      <c r="G13" s="32"/>
    </row>
    <row r="14" spans="1:7" ht="15.75" x14ac:dyDescent="0.25">
      <c r="A14" s="32"/>
      <c r="B14" s="40" t="s">
        <v>5</v>
      </c>
      <c r="C14" s="8">
        <v>72.599999999999994</v>
      </c>
      <c r="D14" s="40" t="s">
        <v>6</v>
      </c>
      <c r="E14" s="34"/>
      <c r="F14" s="32"/>
      <c r="G14" s="32"/>
    </row>
    <row r="15" spans="1:7" ht="15.75" x14ac:dyDescent="0.25">
      <c r="A15" s="32"/>
      <c r="B15" s="40" t="s">
        <v>7</v>
      </c>
      <c r="C15" s="8">
        <v>36.1</v>
      </c>
      <c r="D15" s="40" t="s">
        <v>6</v>
      </c>
      <c r="E15" s="34"/>
      <c r="F15" s="32"/>
      <c r="G15" s="32"/>
    </row>
    <row r="16" spans="1:7" ht="15.75" x14ac:dyDescent="0.25">
      <c r="A16" s="32"/>
      <c r="B16" s="40" t="s">
        <v>8</v>
      </c>
      <c r="C16" s="8">
        <v>92.1</v>
      </c>
      <c r="D16" s="40" t="s">
        <v>6</v>
      </c>
      <c r="E16" s="34"/>
      <c r="F16" s="32"/>
      <c r="G16" s="32"/>
    </row>
    <row r="17" spans="1:7" ht="47.25" x14ac:dyDescent="0.25">
      <c r="A17" s="32"/>
      <c r="B17" s="41" t="s">
        <v>12</v>
      </c>
      <c r="C17" s="20">
        <f>213/71145*100</f>
        <v>0.29938857263335439</v>
      </c>
      <c r="D17" s="40" t="s">
        <v>6</v>
      </c>
      <c r="E17" s="34"/>
      <c r="F17" s="32"/>
      <c r="G17" s="32"/>
    </row>
    <row r="18" spans="1:7" ht="31.5" x14ac:dyDescent="0.25">
      <c r="A18" s="32"/>
      <c r="B18" s="41" t="s">
        <v>13</v>
      </c>
      <c r="C18" s="21"/>
      <c r="D18" s="40"/>
      <c r="E18" s="34"/>
      <c r="F18" s="32"/>
      <c r="G18" s="32"/>
    </row>
    <row r="19" spans="1:7" ht="15.75" x14ac:dyDescent="0.25">
      <c r="A19" s="32"/>
      <c r="B19" s="40" t="s">
        <v>14</v>
      </c>
      <c r="C19" s="21">
        <v>1954</v>
      </c>
      <c r="D19" s="40" t="s">
        <v>15</v>
      </c>
      <c r="E19" s="34"/>
      <c r="F19" s="32"/>
      <c r="G19" s="32"/>
    </row>
    <row r="20" spans="1:7" ht="15.75" x14ac:dyDescent="0.25">
      <c r="A20" s="32"/>
      <c r="B20" s="40" t="s">
        <v>16</v>
      </c>
      <c r="C20" s="21">
        <v>71145</v>
      </c>
      <c r="D20" s="40" t="s">
        <v>15</v>
      </c>
      <c r="E20" s="34"/>
      <c r="F20" s="32"/>
      <c r="G20" s="32"/>
    </row>
    <row r="21" spans="1:7" ht="15.75" x14ac:dyDescent="0.25">
      <c r="A21" s="32"/>
      <c r="B21" s="40" t="s">
        <v>17</v>
      </c>
      <c r="C21" s="21">
        <v>395</v>
      </c>
      <c r="D21" s="40" t="s">
        <v>15</v>
      </c>
      <c r="E21" s="34"/>
      <c r="F21" s="32"/>
      <c r="G21" s="32"/>
    </row>
    <row r="22" spans="1:7" ht="15.75" x14ac:dyDescent="0.25">
      <c r="A22" s="32"/>
      <c r="B22" s="40" t="s">
        <v>18</v>
      </c>
      <c r="C22" s="21">
        <v>435</v>
      </c>
      <c r="D22" s="40" t="s">
        <v>15</v>
      </c>
      <c r="E22" s="34"/>
      <c r="F22" s="32"/>
      <c r="G22" s="32"/>
    </row>
    <row r="23" spans="1:7" ht="15.75" x14ac:dyDescent="0.25">
      <c r="A23" s="32"/>
      <c r="B23" s="40" t="s">
        <v>19</v>
      </c>
      <c r="C23" s="21">
        <v>41</v>
      </c>
      <c r="D23" s="40" t="s">
        <v>15</v>
      </c>
      <c r="E23" s="34"/>
      <c r="F23" s="32"/>
      <c r="G23" s="32"/>
    </row>
    <row r="24" spans="1:7" ht="31.5" x14ac:dyDescent="0.25">
      <c r="A24" s="32"/>
      <c r="B24" s="41" t="s">
        <v>20</v>
      </c>
      <c r="C24" s="21"/>
      <c r="D24" s="40"/>
      <c r="E24" s="34"/>
      <c r="F24" s="32"/>
      <c r="G24" s="32"/>
    </row>
    <row r="25" spans="1:7" ht="15.75" x14ac:dyDescent="0.25">
      <c r="A25" s="32"/>
      <c r="B25" s="40" t="s">
        <v>21</v>
      </c>
      <c r="C25" s="21">
        <v>685</v>
      </c>
      <c r="D25" s="40" t="s">
        <v>15</v>
      </c>
      <c r="E25" s="34"/>
      <c r="F25" s="32"/>
      <c r="G25" s="32"/>
    </row>
    <row r="26" spans="1:7" ht="15.75" x14ac:dyDescent="0.25">
      <c r="A26" s="32"/>
      <c r="B26" s="40" t="s">
        <v>22</v>
      </c>
      <c r="C26" s="21">
        <v>56</v>
      </c>
      <c r="D26" s="40" t="s">
        <v>15</v>
      </c>
      <c r="E26" s="34"/>
      <c r="F26" s="32"/>
      <c r="G26" s="32"/>
    </row>
    <row r="27" spans="1:7" ht="31.5" x14ac:dyDescent="0.25">
      <c r="A27" s="32"/>
      <c r="B27" s="41" t="s">
        <v>23</v>
      </c>
      <c r="C27" s="21"/>
      <c r="D27" s="40"/>
      <c r="E27" s="34"/>
      <c r="F27" s="32"/>
      <c r="G27" s="32"/>
    </row>
    <row r="28" spans="1:7" ht="47.25" x14ac:dyDescent="0.25">
      <c r="A28" s="32"/>
      <c r="B28" s="41" t="s">
        <v>24</v>
      </c>
      <c r="C28" s="21"/>
      <c r="D28" s="40"/>
      <c r="E28" s="34"/>
      <c r="F28" s="32"/>
      <c r="G28" s="32"/>
    </row>
    <row r="29" spans="1:7" ht="15.75" x14ac:dyDescent="0.25">
      <c r="A29" s="32"/>
      <c r="B29" s="40" t="s">
        <v>14</v>
      </c>
      <c r="C29" s="20">
        <f>C19/74059*100</f>
        <v>2.6384369219136095</v>
      </c>
      <c r="D29" s="40" t="s">
        <v>6</v>
      </c>
      <c r="E29" s="34"/>
      <c r="F29" s="32"/>
      <c r="G29" s="32"/>
    </row>
    <row r="30" spans="1:7" ht="15.75" x14ac:dyDescent="0.25">
      <c r="A30" s="32"/>
      <c r="B30" s="40" t="s">
        <v>16</v>
      </c>
      <c r="C30" s="20">
        <f>C20/74059*100</f>
        <v>96.065299288405186</v>
      </c>
      <c r="D30" s="40" t="s">
        <v>6</v>
      </c>
      <c r="E30" s="34"/>
      <c r="F30" s="32"/>
      <c r="G30" s="32"/>
    </row>
    <row r="31" spans="1:7" ht="15.75" x14ac:dyDescent="0.25">
      <c r="A31" s="32"/>
      <c r="B31" s="40" t="s">
        <v>17</v>
      </c>
      <c r="C31" s="20">
        <f>C21/74059*100</f>
        <v>0.53335853846257719</v>
      </c>
      <c r="D31" s="40" t="s">
        <v>6</v>
      </c>
      <c r="E31" s="34"/>
      <c r="F31" s="32"/>
      <c r="G31" s="32"/>
    </row>
    <row r="32" spans="1:7" ht="15.75" x14ac:dyDescent="0.25">
      <c r="A32" s="32"/>
      <c r="B32" s="40" t="s">
        <v>18</v>
      </c>
      <c r="C32" s="20">
        <f>C22/74059*100</f>
        <v>0.58736952969929379</v>
      </c>
      <c r="D32" s="40" t="s">
        <v>6</v>
      </c>
      <c r="E32" s="34"/>
      <c r="F32" s="32"/>
      <c r="G32" s="32"/>
    </row>
    <row r="33" spans="1:7" ht="15.75" x14ac:dyDescent="0.25">
      <c r="A33" s="32"/>
      <c r="B33" s="40" t="s">
        <v>25</v>
      </c>
      <c r="C33" s="20">
        <f>28/74059*100</f>
        <v>3.7807693865701673E-2</v>
      </c>
      <c r="D33" s="40" t="s">
        <v>6</v>
      </c>
      <c r="E33" s="34"/>
      <c r="F33" s="32"/>
      <c r="G33" s="32"/>
    </row>
    <row r="34" spans="1:7" ht="15.75" x14ac:dyDescent="0.25">
      <c r="A34" s="32"/>
      <c r="B34" s="41" t="s">
        <v>26</v>
      </c>
      <c r="C34" s="21"/>
      <c r="D34" s="40"/>
      <c r="E34" s="34"/>
      <c r="F34" s="32"/>
      <c r="G34" s="32"/>
    </row>
    <row r="35" spans="1:7" ht="31.5" x14ac:dyDescent="0.25">
      <c r="A35" s="32"/>
      <c r="B35" s="41" t="s">
        <v>27</v>
      </c>
      <c r="C35" s="22">
        <f>74059/6199</f>
        <v>11.946926923697371</v>
      </c>
      <c r="D35" s="40" t="s">
        <v>15</v>
      </c>
      <c r="E35" s="34"/>
      <c r="F35" s="32"/>
      <c r="G35" s="32"/>
    </row>
    <row r="36" spans="1:7" ht="47.25" x14ac:dyDescent="0.25">
      <c r="A36" s="32"/>
      <c r="B36" s="41" t="s">
        <v>28</v>
      </c>
      <c r="C36" s="21"/>
      <c r="D36" s="40"/>
      <c r="E36" s="34"/>
      <c r="F36" s="32"/>
      <c r="G36" s="32"/>
    </row>
    <row r="37" spans="1:7" ht="15.75" x14ac:dyDescent="0.25">
      <c r="A37" s="32"/>
      <c r="B37" s="40" t="s">
        <v>29</v>
      </c>
      <c r="C37" s="20">
        <v>78.09</v>
      </c>
      <c r="D37" s="40" t="s">
        <v>6</v>
      </c>
      <c r="E37" s="34"/>
      <c r="F37" s="32"/>
      <c r="G37" s="32"/>
    </row>
    <row r="38" spans="1:7" ht="15.75" x14ac:dyDescent="0.25">
      <c r="A38" s="32"/>
      <c r="B38" s="40" t="s">
        <v>30</v>
      </c>
      <c r="C38" s="20">
        <f>245/6199*100</f>
        <v>3.9522503629617676</v>
      </c>
      <c r="D38" s="40" t="s">
        <v>6</v>
      </c>
      <c r="E38" s="34"/>
      <c r="F38" s="32"/>
      <c r="G38" s="32"/>
    </row>
    <row r="39" spans="1:7" ht="15.75" x14ac:dyDescent="0.25">
      <c r="A39" s="32"/>
      <c r="B39" s="40" t="s">
        <v>31</v>
      </c>
      <c r="C39" s="20">
        <f>433/6199*100</f>
        <v>6.9849975802548796</v>
      </c>
      <c r="D39" s="40" t="s">
        <v>6</v>
      </c>
      <c r="E39" s="34"/>
      <c r="F39" s="32"/>
      <c r="G39" s="32"/>
    </row>
    <row r="40" spans="1:7" ht="15.75" x14ac:dyDescent="0.25">
      <c r="A40" s="32"/>
      <c r="B40" s="40" t="s">
        <v>32</v>
      </c>
      <c r="C40" s="20">
        <f>194/6199*100</f>
        <v>3.1295370221003385</v>
      </c>
      <c r="D40" s="40" t="s">
        <v>6</v>
      </c>
      <c r="E40" s="34"/>
      <c r="F40" s="32"/>
      <c r="G40" s="32"/>
    </row>
    <row r="41" spans="1:7" ht="15.75" x14ac:dyDescent="0.25">
      <c r="A41" s="32"/>
      <c r="B41" s="40" t="s">
        <v>33</v>
      </c>
      <c r="C41" s="20">
        <f>264/6199*100</f>
        <v>4.258751411517987</v>
      </c>
      <c r="D41" s="40" t="s">
        <v>6</v>
      </c>
      <c r="E41" s="34"/>
      <c r="F41" s="32"/>
      <c r="G41" s="32"/>
    </row>
    <row r="42" spans="1:7" ht="15.75" x14ac:dyDescent="0.25">
      <c r="A42" s="32"/>
      <c r="B42" s="40" t="s">
        <v>34</v>
      </c>
      <c r="C42" s="20">
        <f>49/6199*100</f>
        <v>0.79045007259235367</v>
      </c>
      <c r="D42" s="40" t="s">
        <v>6</v>
      </c>
      <c r="E42" s="34"/>
      <c r="F42" s="32"/>
      <c r="G42" s="32"/>
    </row>
    <row r="43" spans="1:7" ht="15.75" x14ac:dyDescent="0.25">
      <c r="A43" s="32"/>
      <c r="B43" s="40" t="s">
        <v>35</v>
      </c>
      <c r="C43" s="20">
        <f>156/6199*100</f>
        <v>2.5165349249879014</v>
      </c>
      <c r="D43" s="40" t="s">
        <v>6</v>
      </c>
      <c r="E43" s="34"/>
      <c r="F43" s="32"/>
      <c r="G43" s="32"/>
    </row>
    <row r="44" spans="1:7" ht="15.75" x14ac:dyDescent="0.25">
      <c r="A44" s="32"/>
      <c r="B44" s="40" t="s">
        <v>36</v>
      </c>
      <c r="C44" s="20">
        <f>2/6199*100</f>
        <v>3.2263268269075655E-2</v>
      </c>
      <c r="D44" s="40" t="s">
        <v>6</v>
      </c>
      <c r="E44" s="34"/>
      <c r="F44" s="32"/>
      <c r="G44" s="32"/>
    </row>
    <row r="45" spans="1:7" ht="15.75" x14ac:dyDescent="0.25">
      <c r="A45" s="32"/>
      <c r="B45" s="40" t="s">
        <v>37</v>
      </c>
      <c r="C45" s="20"/>
      <c r="D45" s="40" t="s">
        <v>6</v>
      </c>
      <c r="E45" s="34"/>
      <c r="F45" s="32"/>
      <c r="G45" s="32"/>
    </row>
    <row r="46" spans="1:7" ht="15.75" x14ac:dyDescent="0.25">
      <c r="A46" s="32"/>
      <c r="B46" s="40" t="s">
        <v>38</v>
      </c>
      <c r="C46" s="20">
        <f>13/6199*100</f>
        <v>0.2097112437489918</v>
      </c>
      <c r="D46" s="40" t="s">
        <v>6</v>
      </c>
      <c r="E46" s="34"/>
      <c r="F46" s="32"/>
      <c r="G46" s="32"/>
    </row>
    <row r="47" spans="1:7" ht="47.25" x14ac:dyDescent="0.25">
      <c r="A47" s="32"/>
      <c r="B47" s="41" t="s">
        <v>39</v>
      </c>
      <c r="C47" s="21">
        <v>99.4</v>
      </c>
      <c r="D47" s="40" t="s">
        <v>6</v>
      </c>
      <c r="E47" s="34"/>
      <c r="F47" s="32"/>
      <c r="G47" s="32"/>
    </row>
    <row r="48" spans="1:7" ht="15.75" x14ac:dyDescent="0.25">
      <c r="A48" s="32"/>
      <c r="B48" s="40" t="s">
        <v>40</v>
      </c>
      <c r="C48" s="21"/>
      <c r="D48" s="40"/>
      <c r="E48" s="34"/>
      <c r="F48" s="32"/>
      <c r="G48" s="32"/>
    </row>
    <row r="49" spans="1:7" ht="15.75" x14ac:dyDescent="0.25">
      <c r="A49" s="32"/>
      <c r="B49" s="40" t="s">
        <v>41</v>
      </c>
      <c r="C49" s="21"/>
      <c r="D49" s="40"/>
      <c r="E49" s="34"/>
      <c r="F49" s="32"/>
      <c r="G49" s="32"/>
    </row>
    <row r="50" spans="1:7" ht="15.75" x14ac:dyDescent="0.25">
      <c r="A50" s="32"/>
      <c r="B50" s="41" t="s">
        <v>42</v>
      </c>
      <c r="C50" s="9" t="s">
        <v>322</v>
      </c>
      <c r="D50" s="40" t="s">
        <v>43</v>
      </c>
      <c r="E50" s="34"/>
      <c r="F50" s="32"/>
      <c r="G50" s="32"/>
    </row>
    <row r="51" spans="1:7" ht="31.5" x14ac:dyDescent="0.25">
      <c r="A51" s="32"/>
      <c r="B51" s="41" t="s">
        <v>44</v>
      </c>
      <c r="C51" s="21">
        <v>99.69</v>
      </c>
      <c r="D51" s="40" t="s">
        <v>6</v>
      </c>
      <c r="E51" s="34"/>
      <c r="F51" s="32"/>
      <c r="G51" s="32"/>
    </row>
    <row r="52" spans="1:7" ht="15.75" x14ac:dyDescent="0.25">
      <c r="A52" s="32"/>
      <c r="B52" s="41" t="s">
        <v>45</v>
      </c>
      <c r="C52" s="10">
        <v>53.8</v>
      </c>
      <c r="D52" s="40" t="s">
        <v>6</v>
      </c>
      <c r="E52" s="34"/>
      <c r="F52" s="32"/>
      <c r="G52" s="32"/>
    </row>
    <row r="53" spans="1:7" ht="31.5" x14ac:dyDescent="0.25">
      <c r="A53" s="32"/>
      <c r="B53" s="41" t="s">
        <v>46</v>
      </c>
      <c r="C53" s="21">
        <v>3.71</v>
      </c>
      <c r="D53" s="40" t="s">
        <v>47</v>
      </c>
      <c r="E53" s="34"/>
      <c r="F53" s="32"/>
      <c r="G53" s="32"/>
    </row>
    <row r="54" spans="1:7" ht="15.75" x14ac:dyDescent="0.25">
      <c r="A54" s="32"/>
      <c r="B54" s="40" t="s">
        <v>48</v>
      </c>
      <c r="C54" s="21"/>
      <c r="D54" s="40"/>
      <c r="E54" s="34"/>
      <c r="F54" s="32"/>
      <c r="G54" s="32"/>
    </row>
    <row r="55" spans="1:7" ht="47.25" x14ac:dyDescent="0.25">
      <c r="A55" s="32"/>
      <c r="B55" s="41" t="s">
        <v>49</v>
      </c>
      <c r="C55" s="21">
        <v>3.36</v>
      </c>
      <c r="D55" s="40" t="s">
        <v>6</v>
      </c>
      <c r="E55" s="34"/>
      <c r="F55" s="32"/>
      <c r="G55" s="32"/>
    </row>
    <row r="56" spans="1:7" ht="31.5" x14ac:dyDescent="0.25">
      <c r="A56" s="32"/>
      <c r="B56" s="41" t="s">
        <v>50</v>
      </c>
      <c r="C56" s="21">
        <v>0.94</v>
      </c>
      <c r="D56" s="40" t="s">
        <v>6</v>
      </c>
      <c r="E56" s="34"/>
      <c r="F56" s="32"/>
      <c r="G56" s="32"/>
    </row>
    <row r="57" spans="1:7" ht="47.25" x14ac:dyDescent="0.25">
      <c r="A57" s="32"/>
      <c r="B57" s="41" t="s">
        <v>51</v>
      </c>
      <c r="C57" s="21"/>
      <c r="D57" s="40"/>
      <c r="E57" s="34"/>
      <c r="F57" s="32"/>
      <c r="G57" s="32"/>
    </row>
    <row r="58" spans="1:7" ht="15.75" x14ac:dyDescent="0.25">
      <c r="A58" s="32"/>
      <c r="B58" s="40" t="s">
        <v>52</v>
      </c>
      <c r="C58" s="21">
        <v>0.85</v>
      </c>
      <c r="D58" s="40" t="s">
        <v>6</v>
      </c>
      <c r="E58" s="34"/>
      <c r="F58" s="32"/>
      <c r="G58" s="32"/>
    </row>
    <row r="59" spans="1:7" ht="15.75" x14ac:dyDescent="0.25">
      <c r="A59" s="32"/>
      <c r="B59" s="40" t="s">
        <v>53</v>
      </c>
      <c r="C59" s="20">
        <v>0</v>
      </c>
      <c r="D59" s="40" t="s">
        <v>6</v>
      </c>
      <c r="E59" s="34"/>
      <c r="F59" s="32"/>
      <c r="G59" s="32"/>
    </row>
    <row r="60" spans="1:7" ht="15.75" x14ac:dyDescent="0.25">
      <c r="A60" s="32"/>
      <c r="B60" s="40" t="s">
        <v>54</v>
      </c>
      <c r="C60" s="21">
        <v>0.61</v>
      </c>
      <c r="D60" s="40" t="s">
        <v>6</v>
      </c>
      <c r="E60" s="34"/>
      <c r="F60" s="32"/>
      <c r="G60" s="32"/>
    </row>
    <row r="61" spans="1:7" ht="15.75" x14ac:dyDescent="0.25">
      <c r="A61" s="32"/>
      <c r="B61" s="40" t="s">
        <v>55</v>
      </c>
      <c r="C61" s="21">
        <v>0.09</v>
      </c>
      <c r="D61" s="40" t="s">
        <v>6</v>
      </c>
      <c r="E61" s="34"/>
      <c r="F61" s="32"/>
      <c r="G61" s="32"/>
    </row>
    <row r="62" spans="1:7" ht="15.75" x14ac:dyDescent="0.25">
      <c r="A62" s="32"/>
      <c r="B62" s="40" t="s">
        <v>56</v>
      </c>
      <c r="C62" s="21">
        <v>0.01</v>
      </c>
      <c r="D62" s="40" t="s">
        <v>6</v>
      </c>
      <c r="E62" s="34"/>
      <c r="F62" s="32"/>
      <c r="G62" s="32"/>
    </row>
    <row r="63" spans="1:7" ht="15.75" x14ac:dyDescent="0.25">
      <c r="A63" s="32"/>
      <c r="B63" s="40" t="s">
        <v>57</v>
      </c>
      <c r="C63" s="21">
        <v>0.06</v>
      </c>
      <c r="D63" s="40" t="s">
        <v>6</v>
      </c>
      <c r="E63" s="34"/>
      <c r="F63" s="32"/>
      <c r="G63" s="32"/>
    </row>
    <row r="64" spans="1:7" ht="15.75" x14ac:dyDescent="0.25">
      <c r="A64" s="32"/>
      <c r="B64" s="40" t="s">
        <v>58</v>
      </c>
      <c r="C64" s="21">
        <v>0.04</v>
      </c>
      <c r="D64" s="40" t="s">
        <v>6</v>
      </c>
      <c r="E64" s="34"/>
      <c r="F64" s="32"/>
      <c r="G64" s="32"/>
    </row>
    <row r="65" spans="1:7" ht="15.75" x14ac:dyDescent="0.25">
      <c r="A65" s="32"/>
      <c r="B65" s="40" t="s">
        <v>59</v>
      </c>
      <c r="C65" s="21">
        <v>0.02</v>
      </c>
      <c r="D65" s="40" t="s">
        <v>6</v>
      </c>
      <c r="E65" s="34"/>
      <c r="F65" s="32"/>
      <c r="G65" s="32"/>
    </row>
    <row r="66" spans="1:7" ht="15.75" x14ac:dyDescent="0.25">
      <c r="A66" s="32"/>
      <c r="B66" s="40" t="s">
        <v>60</v>
      </c>
      <c r="C66" s="21">
        <v>0.02</v>
      </c>
      <c r="D66" s="40" t="s">
        <v>6</v>
      </c>
      <c r="E66" s="34"/>
      <c r="F66" s="32"/>
      <c r="G66" s="32"/>
    </row>
    <row r="67" spans="1:7" ht="15.75" x14ac:dyDescent="0.25">
      <c r="A67" s="32"/>
      <c r="B67" s="40" t="s">
        <v>61</v>
      </c>
      <c r="C67" s="21">
        <v>0.15</v>
      </c>
      <c r="D67" s="40" t="s">
        <v>6</v>
      </c>
      <c r="E67" s="34"/>
      <c r="F67" s="32"/>
      <c r="G67" s="32"/>
    </row>
    <row r="68" spans="1:7" ht="15.75" x14ac:dyDescent="0.25">
      <c r="A68" s="32"/>
      <c r="B68" s="40" t="s">
        <v>62</v>
      </c>
      <c r="C68" s="21">
        <v>0.04</v>
      </c>
      <c r="D68" s="40" t="s">
        <v>6</v>
      </c>
      <c r="E68" s="34"/>
      <c r="F68" s="32"/>
      <c r="G68" s="32"/>
    </row>
    <row r="69" spans="1:7" ht="15.75" x14ac:dyDescent="0.25">
      <c r="A69" s="32"/>
      <c r="B69" s="40" t="s">
        <v>63</v>
      </c>
      <c r="C69" s="21">
        <v>0.11</v>
      </c>
      <c r="D69" s="40" t="s">
        <v>6</v>
      </c>
      <c r="E69" s="34"/>
      <c r="F69" s="32"/>
      <c r="G69" s="32"/>
    </row>
    <row r="70" spans="1:7" ht="15.75" x14ac:dyDescent="0.25">
      <c r="A70" s="32"/>
      <c r="B70" s="40" t="s">
        <v>64</v>
      </c>
      <c r="C70" s="21">
        <v>0.19</v>
      </c>
      <c r="D70" s="40" t="s">
        <v>6</v>
      </c>
      <c r="E70" s="34"/>
      <c r="F70" s="32"/>
      <c r="G70" s="32"/>
    </row>
    <row r="71" spans="1:7" ht="31.5" x14ac:dyDescent="0.25">
      <c r="A71" s="32"/>
      <c r="B71" s="41" t="s">
        <v>65</v>
      </c>
      <c r="C71" s="21"/>
      <c r="D71" s="40"/>
      <c r="E71" s="34"/>
      <c r="F71" s="32"/>
      <c r="G71" s="32"/>
    </row>
    <row r="72" spans="1:7" ht="15.75" x14ac:dyDescent="0.25">
      <c r="A72" s="32"/>
      <c r="B72" s="40" t="s">
        <v>52</v>
      </c>
      <c r="C72" s="21"/>
      <c r="D72" s="40" t="s">
        <v>6</v>
      </c>
      <c r="E72" s="34"/>
      <c r="F72" s="32"/>
      <c r="G72" s="32"/>
    </row>
    <row r="73" spans="1:7" ht="15.75" x14ac:dyDescent="0.25">
      <c r="A73" s="32"/>
      <c r="B73" s="40" t="s">
        <v>53</v>
      </c>
      <c r="C73" s="21"/>
      <c r="D73" s="40" t="s">
        <v>6</v>
      </c>
      <c r="E73" s="34"/>
      <c r="F73" s="32"/>
      <c r="G73" s="32"/>
    </row>
    <row r="74" spans="1:7" ht="15.75" x14ac:dyDescent="0.25">
      <c r="A74" s="32"/>
      <c r="B74" s="40" t="s">
        <v>54</v>
      </c>
      <c r="C74" s="21"/>
      <c r="D74" s="40" t="s">
        <v>6</v>
      </c>
      <c r="E74" s="34"/>
      <c r="F74" s="32"/>
      <c r="G74" s="32"/>
    </row>
    <row r="75" spans="1:7" ht="15.75" x14ac:dyDescent="0.25">
      <c r="A75" s="32"/>
      <c r="B75" s="40" t="s">
        <v>55</v>
      </c>
      <c r="C75" s="21"/>
      <c r="D75" s="40" t="s">
        <v>6</v>
      </c>
      <c r="E75" s="34"/>
      <c r="F75" s="32"/>
      <c r="G75" s="32"/>
    </row>
    <row r="76" spans="1:7" ht="15.75" x14ac:dyDescent="0.25">
      <c r="A76" s="32"/>
      <c r="B76" s="40" t="s">
        <v>56</v>
      </c>
      <c r="C76" s="21"/>
      <c r="D76" s="40" t="s">
        <v>6</v>
      </c>
      <c r="E76" s="34"/>
      <c r="F76" s="32"/>
      <c r="G76" s="32"/>
    </row>
    <row r="77" spans="1:7" ht="15.75" x14ac:dyDescent="0.25">
      <c r="A77" s="32"/>
      <c r="B77" s="40" t="s">
        <v>57</v>
      </c>
      <c r="C77" s="21"/>
      <c r="D77" s="40" t="s">
        <v>6</v>
      </c>
      <c r="E77" s="34"/>
      <c r="F77" s="32"/>
      <c r="G77" s="32"/>
    </row>
    <row r="78" spans="1:7" ht="15.75" x14ac:dyDescent="0.25">
      <c r="A78" s="32"/>
      <c r="B78" s="40" t="s">
        <v>58</v>
      </c>
      <c r="C78" s="21"/>
      <c r="D78" s="40" t="s">
        <v>6</v>
      </c>
      <c r="E78" s="34"/>
      <c r="F78" s="32"/>
      <c r="G78" s="32"/>
    </row>
    <row r="79" spans="1:7" ht="15.75" x14ac:dyDescent="0.25">
      <c r="A79" s="32"/>
      <c r="B79" s="40" t="s">
        <v>59</v>
      </c>
      <c r="C79" s="21"/>
      <c r="D79" s="40" t="s">
        <v>6</v>
      </c>
      <c r="E79" s="34"/>
      <c r="F79" s="32"/>
      <c r="G79" s="32"/>
    </row>
    <row r="80" spans="1:7" ht="15.75" x14ac:dyDescent="0.25">
      <c r="A80" s="32"/>
      <c r="B80" s="40" t="s">
        <v>60</v>
      </c>
      <c r="C80" s="21"/>
      <c r="D80" s="40" t="s">
        <v>6</v>
      </c>
      <c r="E80" s="34"/>
      <c r="F80" s="32"/>
      <c r="G80" s="32"/>
    </row>
    <row r="81" spans="1:7" ht="15.75" x14ac:dyDescent="0.25">
      <c r="A81" s="32"/>
      <c r="B81" s="40" t="s">
        <v>61</v>
      </c>
      <c r="C81" s="21"/>
      <c r="D81" s="40" t="s">
        <v>6</v>
      </c>
      <c r="E81" s="34"/>
      <c r="F81" s="32"/>
      <c r="G81" s="32"/>
    </row>
    <row r="82" spans="1:7" ht="15.75" x14ac:dyDescent="0.25">
      <c r="A82" s="32"/>
      <c r="B82" s="40" t="s">
        <v>62</v>
      </c>
      <c r="C82" s="21"/>
      <c r="D82" s="40" t="s">
        <v>6</v>
      </c>
      <c r="E82" s="34"/>
      <c r="F82" s="32"/>
      <c r="G82" s="32"/>
    </row>
    <row r="83" spans="1:7" ht="15.75" x14ac:dyDescent="0.25">
      <c r="A83" s="32"/>
      <c r="B83" s="40" t="s">
        <v>63</v>
      </c>
      <c r="C83" s="21"/>
      <c r="D83" s="40" t="s">
        <v>6</v>
      </c>
      <c r="E83" s="34"/>
      <c r="F83" s="32"/>
      <c r="G83" s="32"/>
    </row>
    <row r="84" spans="1:7" ht="15.75" x14ac:dyDescent="0.25">
      <c r="A84" s="32"/>
      <c r="B84" s="40" t="s">
        <v>64</v>
      </c>
      <c r="C84" s="21"/>
      <c r="D84" s="40" t="s">
        <v>6</v>
      </c>
      <c r="E84" s="34"/>
      <c r="F84" s="32"/>
      <c r="G84" s="32"/>
    </row>
    <row r="85" spans="1:7" ht="15.75" x14ac:dyDescent="0.25">
      <c r="A85" s="32"/>
      <c r="B85" s="40" t="s">
        <v>66</v>
      </c>
      <c r="C85" s="21"/>
      <c r="D85" s="40"/>
      <c r="E85" s="34"/>
      <c r="F85" s="32"/>
      <c r="G85" s="32"/>
    </row>
    <row r="86" spans="1:7" ht="47.25" x14ac:dyDescent="0.25">
      <c r="A86" s="32"/>
      <c r="B86" s="41" t="s">
        <v>67</v>
      </c>
      <c r="C86" s="21">
        <v>0</v>
      </c>
      <c r="D86" s="40" t="s">
        <v>6</v>
      </c>
      <c r="E86" s="34"/>
      <c r="F86" s="32"/>
      <c r="G86" s="32"/>
    </row>
    <row r="87" spans="1:7" ht="31.5" x14ac:dyDescent="0.25">
      <c r="A87" s="32"/>
      <c r="B87" s="41" t="s">
        <v>68</v>
      </c>
      <c r="C87" s="21"/>
      <c r="D87" s="40"/>
      <c r="E87" s="34"/>
      <c r="F87" s="32"/>
      <c r="G87" s="32"/>
    </row>
    <row r="88" spans="1:7" ht="31.5" x14ac:dyDescent="0.25">
      <c r="A88" s="32"/>
      <c r="B88" s="41" t="s">
        <v>69</v>
      </c>
      <c r="C88" s="21"/>
      <c r="D88" s="40"/>
      <c r="E88" s="34"/>
      <c r="F88" s="32"/>
      <c r="G88" s="32"/>
    </row>
    <row r="89" spans="1:7" ht="15.75" x14ac:dyDescent="0.25">
      <c r="A89" s="32"/>
      <c r="B89" s="40" t="s">
        <v>70</v>
      </c>
      <c r="C89" s="20">
        <f>329/331*100</f>
        <v>99.395770392749256</v>
      </c>
      <c r="D89" s="40" t="s">
        <v>6</v>
      </c>
      <c r="E89" s="34"/>
      <c r="F89" s="32"/>
      <c r="G89" s="32"/>
    </row>
    <row r="90" spans="1:7" ht="15.75" x14ac:dyDescent="0.25">
      <c r="A90" s="32"/>
      <c r="B90" s="40" t="s">
        <v>71</v>
      </c>
      <c r="C90" s="21"/>
      <c r="D90" s="40" t="s">
        <v>6</v>
      </c>
      <c r="E90" s="34"/>
      <c r="F90" s="32"/>
      <c r="G90" s="32"/>
    </row>
    <row r="91" spans="1:7" ht="15.75" x14ac:dyDescent="0.25">
      <c r="A91" s="32"/>
      <c r="B91" s="40" t="s">
        <v>72</v>
      </c>
      <c r="C91" s="21"/>
      <c r="D91" s="40" t="s">
        <v>6</v>
      </c>
      <c r="E91" s="34"/>
      <c r="F91" s="32"/>
      <c r="G91" s="32"/>
    </row>
    <row r="92" spans="1:7" ht="31.5" x14ac:dyDescent="0.25">
      <c r="A92" s="32"/>
      <c r="B92" s="41" t="s">
        <v>73</v>
      </c>
      <c r="C92" s="21">
        <f>195/188*100</f>
        <v>103.72340425531914</v>
      </c>
      <c r="D92" s="40" t="s">
        <v>6</v>
      </c>
      <c r="E92" s="34"/>
      <c r="F92" s="32"/>
      <c r="G92" s="32"/>
    </row>
    <row r="93" spans="1:7" ht="31.5" x14ac:dyDescent="0.25">
      <c r="A93" s="32"/>
      <c r="B93" s="41" t="s">
        <v>74</v>
      </c>
      <c r="C93" s="21">
        <v>0</v>
      </c>
      <c r="D93" s="40" t="s">
        <v>6</v>
      </c>
      <c r="E93" s="34"/>
      <c r="F93" s="32"/>
      <c r="G93" s="32"/>
    </row>
    <row r="94" spans="1:7" ht="31.5" x14ac:dyDescent="0.25">
      <c r="A94" s="32"/>
      <c r="B94" s="41" t="s">
        <v>75</v>
      </c>
      <c r="C94" s="21">
        <v>0</v>
      </c>
      <c r="D94" s="40" t="s">
        <v>6</v>
      </c>
      <c r="E94" s="34"/>
      <c r="F94" s="32"/>
      <c r="G94" s="32"/>
    </row>
    <row r="95" spans="1:7" ht="15.75" x14ac:dyDescent="0.25">
      <c r="A95" s="32"/>
      <c r="B95" s="40" t="s">
        <v>76</v>
      </c>
      <c r="C95" s="21"/>
      <c r="D95" s="40"/>
      <c r="E95" s="34"/>
      <c r="F95" s="32"/>
      <c r="G95" s="32"/>
    </row>
    <row r="96" spans="1:7" ht="47.25" x14ac:dyDescent="0.25">
      <c r="A96" s="32"/>
      <c r="B96" s="41" t="s">
        <v>77</v>
      </c>
      <c r="C96" s="21"/>
      <c r="D96" s="40" t="s">
        <v>78</v>
      </c>
      <c r="E96" s="34"/>
      <c r="F96" s="32"/>
      <c r="G96" s="32"/>
    </row>
    <row r="97" spans="1:7" ht="15.75" x14ac:dyDescent="0.25">
      <c r="A97" s="32"/>
      <c r="B97" s="40" t="s">
        <v>79</v>
      </c>
      <c r="C97" s="21"/>
      <c r="D97" s="57"/>
      <c r="E97" s="34"/>
      <c r="F97" s="32"/>
      <c r="G97" s="32"/>
    </row>
    <row r="98" spans="1:7" ht="15.75" x14ac:dyDescent="0.25">
      <c r="A98" s="32"/>
      <c r="B98" s="40" t="s">
        <v>80</v>
      </c>
      <c r="C98" s="21"/>
      <c r="D98" s="57"/>
      <c r="E98" s="34"/>
      <c r="F98" s="32"/>
      <c r="G98" s="32"/>
    </row>
    <row r="99" spans="1:7" ht="31.5" x14ac:dyDescent="0.25">
      <c r="A99" s="32"/>
      <c r="B99" s="41" t="s">
        <v>81</v>
      </c>
      <c r="C99" s="23">
        <v>0</v>
      </c>
      <c r="D99" s="40" t="s">
        <v>6</v>
      </c>
      <c r="E99" s="34"/>
      <c r="F99" s="32"/>
      <c r="G99" s="32"/>
    </row>
    <row r="100" spans="1:7" ht="31.5" x14ac:dyDescent="0.25">
      <c r="A100" s="32"/>
      <c r="B100" s="41" t="s">
        <v>82</v>
      </c>
      <c r="C100" s="21">
        <v>13.68</v>
      </c>
      <c r="D100" s="40" t="s">
        <v>6</v>
      </c>
      <c r="E100" s="34"/>
      <c r="F100" s="32"/>
      <c r="G100" s="32"/>
    </row>
    <row r="101" spans="1:7" s="14" customFormat="1" ht="15.75" x14ac:dyDescent="0.25">
      <c r="A101" s="5"/>
      <c r="B101" s="42" t="s">
        <v>83</v>
      </c>
      <c r="C101" s="24"/>
      <c r="D101" s="58"/>
      <c r="E101" s="4"/>
      <c r="F101" s="5"/>
      <c r="G101" s="5"/>
    </row>
    <row r="102" spans="1:7" s="14" customFormat="1" ht="15.75" x14ac:dyDescent="0.25">
      <c r="A102" s="5"/>
      <c r="B102" s="42" t="s">
        <v>84</v>
      </c>
      <c r="C102" s="24"/>
      <c r="D102" s="58"/>
      <c r="E102" s="4"/>
      <c r="F102" s="5"/>
      <c r="G102" s="5"/>
    </row>
    <row r="103" spans="1:7" s="14" customFormat="1" ht="31.5" x14ac:dyDescent="0.25">
      <c r="A103" s="5"/>
      <c r="B103" s="3" t="s">
        <v>85</v>
      </c>
      <c r="C103" s="24"/>
      <c r="D103" s="12"/>
      <c r="E103" s="4"/>
      <c r="F103" s="5"/>
      <c r="G103" s="5"/>
    </row>
    <row r="104" spans="1:7" s="14" customFormat="1" ht="34.5" customHeight="1" x14ac:dyDescent="0.25">
      <c r="A104" s="5"/>
      <c r="B104" s="3" t="s">
        <v>86</v>
      </c>
      <c r="C104" s="24">
        <v>84.47</v>
      </c>
      <c r="D104" s="12" t="s">
        <v>6</v>
      </c>
      <c r="E104" s="4"/>
      <c r="F104" s="5"/>
      <c r="G104" s="5"/>
    </row>
    <row r="105" spans="1:7" s="14" customFormat="1" ht="34.5" customHeight="1" x14ac:dyDescent="0.25">
      <c r="A105" s="5"/>
      <c r="B105" s="3" t="s">
        <v>87</v>
      </c>
      <c r="C105" s="24">
        <v>98.1</v>
      </c>
      <c r="D105" s="12" t="s">
        <v>6</v>
      </c>
      <c r="E105" s="4"/>
      <c r="F105" s="5"/>
      <c r="G105" s="5"/>
    </row>
    <row r="106" spans="1:7" s="14" customFormat="1" ht="15.75" x14ac:dyDescent="0.25">
      <c r="A106" s="5"/>
      <c r="B106" s="12" t="s">
        <v>324</v>
      </c>
      <c r="C106" s="24">
        <v>41.91</v>
      </c>
      <c r="D106" s="12" t="s">
        <v>6</v>
      </c>
      <c r="E106" s="4"/>
      <c r="F106" s="5"/>
      <c r="G106" s="5"/>
    </row>
    <row r="107" spans="1:7" s="14" customFormat="1" ht="15.75" x14ac:dyDescent="0.25">
      <c r="A107" s="5"/>
      <c r="B107" s="12" t="s">
        <v>88</v>
      </c>
      <c r="C107" s="24"/>
      <c r="D107" s="12"/>
      <c r="E107" s="4"/>
      <c r="F107" s="5"/>
      <c r="G107" s="5"/>
    </row>
    <row r="108" spans="1:7" s="14" customFormat="1" ht="15.75" x14ac:dyDescent="0.25">
      <c r="A108" s="5"/>
      <c r="B108" s="12" t="s">
        <v>89</v>
      </c>
      <c r="C108" s="24">
        <v>64433</v>
      </c>
      <c r="D108" s="12" t="s">
        <v>15</v>
      </c>
      <c r="E108" s="4"/>
      <c r="F108" s="5"/>
      <c r="G108" s="5"/>
    </row>
    <row r="109" spans="1:7" s="14" customFormat="1" ht="15.75" x14ac:dyDescent="0.25">
      <c r="A109" s="5"/>
      <c r="B109" s="12" t="s">
        <v>90</v>
      </c>
      <c r="C109" s="24">
        <v>68130</v>
      </c>
      <c r="D109" s="12" t="s">
        <v>15</v>
      </c>
      <c r="E109" s="4"/>
      <c r="F109" s="5"/>
      <c r="G109" s="5"/>
    </row>
    <row r="110" spans="1:7" s="14" customFormat="1" ht="15.75" x14ac:dyDescent="0.25">
      <c r="A110" s="5"/>
      <c r="B110" s="12" t="s">
        <v>91</v>
      </c>
      <c r="C110" s="24">
        <v>11132</v>
      </c>
      <c r="D110" s="12" t="s">
        <v>15</v>
      </c>
      <c r="E110" s="4"/>
      <c r="F110" s="5"/>
      <c r="G110" s="5"/>
    </row>
    <row r="111" spans="1:7" s="14" customFormat="1" ht="31.5" x14ac:dyDescent="0.25">
      <c r="A111" s="5"/>
      <c r="B111" s="3" t="s">
        <v>92</v>
      </c>
      <c r="C111" s="24">
        <v>91.48</v>
      </c>
      <c r="D111" s="12" t="s">
        <v>6</v>
      </c>
      <c r="E111" s="4"/>
      <c r="F111" s="5"/>
      <c r="G111" s="5"/>
    </row>
    <row r="112" spans="1:7" s="15" customFormat="1" ht="63" x14ac:dyDescent="0.25">
      <c r="A112" s="43"/>
      <c r="B112" s="44" t="s">
        <v>93</v>
      </c>
      <c r="C112" s="16"/>
      <c r="D112" s="45" t="s">
        <v>6</v>
      </c>
      <c r="E112" s="46"/>
      <c r="F112" s="43"/>
      <c r="G112" s="43"/>
    </row>
    <row r="113" spans="1:7" s="14" customFormat="1" ht="47.25" x14ac:dyDescent="0.25">
      <c r="A113" s="5"/>
      <c r="B113" s="3" t="s">
        <v>94</v>
      </c>
      <c r="C113" s="24"/>
      <c r="D113" s="12"/>
      <c r="E113" s="4"/>
      <c r="F113" s="5"/>
      <c r="G113" s="5"/>
    </row>
    <row r="114" spans="1:7" s="14" customFormat="1" ht="31.5" x14ac:dyDescent="0.25">
      <c r="A114" s="5"/>
      <c r="B114" s="3" t="s">
        <v>95</v>
      </c>
      <c r="C114" s="24">
        <v>92.15</v>
      </c>
      <c r="D114" s="12" t="s">
        <v>6</v>
      </c>
      <c r="E114" s="4"/>
      <c r="F114" s="5"/>
      <c r="G114" s="5"/>
    </row>
    <row r="115" spans="1:7" s="14" customFormat="1" ht="31.5" x14ac:dyDescent="0.25">
      <c r="A115" s="5"/>
      <c r="B115" s="3" t="s">
        <v>96</v>
      </c>
      <c r="C115" s="24">
        <v>9.92</v>
      </c>
      <c r="D115" s="12" t="s">
        <v>6</v>
      </c>
      <c r="E115" s="4"/>
      <c r="F115" s="5"/>
      <c r="G115" s="5"/>
    </row>
    <row r="116" spans="1:7" s="14" customFormat="1" ht="31.5" x14ac:dyDescent="0.25">
      <c r="A116" s="5"/>
      <c r="B116" s="3" t="s">
        <v>97</v>
      </c>
      <c r="C116" s="24">
        <v>28.94</v>
      </c>
      <c r="D116" s="12" t="s">
        <v>6</v>
      </c>
      <c r="E116" s="4"/>
      <c r="F116" s="5"/>
      <c r="G116" s="5"/>
    </row>
    <row r="117" spans="1:7" s="14" customFormat="1" ht="47.25" x14ac:dyDescent="0.25">
      <c r="A117" s="5"/>
      <c r="B117" s="3" t="s">
        <v>98</v>
      </c>
      <c r="C117" s="24">
        <v>2.42</v>
      </c>
      <c r="D117" s="12" t="s">
        <v>6</v>
      </c>
      <c r="E117" s="4"/>
      <c r="F117" s="5"/>
      <c r="G117" s="5"/>
    </row>
    <row r="118" spans="1:7" s="14" customFormat="1" ht="31.5" x14ac:dyDescent="0.25">
      <c r="A118" s="5"/>
      <c r="B118" s="3" t="s">
        <v>99</v>
      </c>
      <c r="C118" s="24"/>
      <c r="D118" s="12"/>
      <c r="E118" s="4"/>
      <c r="F118" s="5"/>
      <c r="G118" s="5"/>
    </row>
    <row r="119" spans="1:7" s="14" customFormat="1" ht="31.5" x14ac:dyDescent="0.25">
      <c r="A119" s="5"/>
      <c r="B119" s="3" t="s">
        <v>100</v>
      </c>
      <c r="C119" s="24">
        <v>13.29</v>
      </c>
      <c r="D119" s="12" t="s">
        <v>15</v>
      </c>
      <c r="E119" s="4"/>
      <c r="F119" s="5"/>
      <c r="G119" s="5"/>
    </row>
    <row r="120" spans="1:7" s="14" customFormat="1" ht="63" x14ac:dyDescent="0.25">
      <c r="A120" s="5"/>
      <c r="B120" s="3" t="s">
        <v>101</v>
      </c>
      <c r="C120" s="24">
        <v>17.399999999999999</v>
      </c>
      <c r="D120" s="12" t="s">
        <v>6</v>
      </c>
      <c r="E120" s="4"/>
      <c r="F120" s="5"/>
      <c r="G120" s="5"/>
    </row>
    <row r="121" spans="1:7" s="14" customFormat="1" ht="63" x14ac:dyDescent="0.25">
      <c r="A121" s="5"/>
      <c r="B121" s="3" t="s">
        <v>102</v>
      </c>
      <c r="C121" s="47">
        <v>1.0509999999999999</v>
      </c>
      <c r="D121" s="12" t="s">
        <v>6</v>
      </c>
      <c r="E121" s="4"/>
      <c r="F121" s="5"/>
      <c r="G121" s="5"/>
    </row>
    <row r="122" spans="1:7" s="14" customFormat="1" ht="63" x14ac:dyDescent="0.25">
      <c r="A122" s="5"/>
      <c r="B122" s="3" t="s">
        <v>325</v>
      </c>
      <c r="C122" s="24">
        <v>61.9</v>
      </c>
      <c r="D122" s="12" t="s">
        <v>6</v>
      </c>
      <c r="E122" s="4"/>
      <c r="F122" s="5"/>
      <c r="G122" s="5"/>
    </row>
    <row r="123" spans="1:7" s="14" customFormat="1" ht="63" x14ac:dyDescent="0.25">
      <c r="A123" s="5"/>
      <c r="B123" s="3" t="s">
        <v>103</v>
      </c>
      <c r="C123" s="24"/>
      <c r="D123" s="12"/>
      <c r="E123" s="4"/>
      <c r="F123" s="5"/>
      <c r="G123" s="5"/>
    </row>
    <row r="124" spans="1:7" s="14" customFormat="1" ht="15.75" x14ac:dyDescent="0.25">
      <c r="A124" s="5"/>
      <c r="B124" s="12" t="s">
        <v>104</v>
      </c>
      <c r="C124" s="24"/>
      <c r="D124" s="12"/>
      <c r="E124" s="4"/>
      <c r="F124" s="5"/>
      <c r="G124" s="5"/>
    </row>
    <row r="125" spans="1:7" s="14" customFormat="1" ht="15.75" x14ac:dyDescent="0.25">
      <c r="A125" s="5"/>
      <c r="B125" s="42" t="s">
        <v>105</v>
      </c>
      <c r="C125" s="25">
        <v>80.260000000000005</v>
      </c>
      <c r="D125" s="12" t="s">
        <v>6</v>
      </c>
      <c r="E125" s="4"/>
      <c r="F125" s="5"/>
      <c r="G125" s="5"/>
    </row>
    <row r="126" spans="1:7" s="14" customFormat="1" ht="15.75" x14ac:dyDescent="0.25">
      <c r="A126" s="5"/>
      <c r="B126" s="42" t="s">
        <v>106</v>
      </c>
      <c r="C126" s="25">
        <v>57.01</v>
      </c>
      <c r="D126" s="12" t="s">
        <v>6</v>
      </c>
      <c r="E126" s="4"/>
      <c r="F126" s="5"/>
      <c r="G126" s="5"/>
    </row>
    <row r="127" spans="1:7" s="14" customFormat="1" ht="15.75" x14ac:dyDescent="0.25">
      <c r="A127" s="5"/>
      <c r="B127" s="12" t="s">
        <v>107</v>
      </c>
      <c r="C127" s="25"/>
      <c r="D127" s="12"/>
      <c r="E127" s="4"/>
      <c r="F127" s="5"/>
      <c r="G127" s="5"/>
    </row>
    <row r="128" spans="1:7" s="14" customFormat="1" ht="15.75" x14ac:dyDescent="0.25">
      <c r="A128" s="5"/>
      <c r="B128" s="42" t="s">
        <v>105</v>
      </c>
      <c r="C128" s="25">
        <v>51.2</v>
      </c>
      <c r="D128" s="12" t="s">
        <v>6</v>
      </c>
      <c r="E128" s="4"/>
      <c r="F128" s="5"/>
      <c r="G128" s="5"/>
    </row>
    <row r="129" spans="1:7" s="14" customFormat="1" ht="15.75" x14ac:dyDescent="0.25">
      <c r="A129" s="5"/>
      <c r="B129" s="42" t="s">
        <v>106</v>
      </c>
      <c r="C129" s="25">
        <v>43.230403800475102</v>
      </c>
      <c r="D129" s="12" t="s">
        <v>6</v>
      </c>
      <c r="E129" s="4"/>
      <c r="F129" s="5"/>
      <c r="G129" s="5"/>
    </row>
    <row r="130" spans="1:7" s="14" customFormat="1" ht="15.75" x14ac:dyDescent="0.25">
      <c r="A130" s="5"/>
      <c r="B130" s="12" t="s">
        <v>108</v>
      </c>
      <c r="C130" s="25"/>
      <c r="D130" s="12"/>
      <c r="E130" s="4"/>
      <c r="F130" s="5"/>
      <c r="G130" s="5"/>
    </row>
    <row r="131" spans="1:7" s="14" customFormat="1" ht="15.75" x14ac:dyDescent="0.25">
      <c r="A131" s="5"/>
      <c r="B131" s="42" t="s">
        <v>105</v>
      </c>
      <c r="C131" s="25">
        <v>33.814726840855108</v>
      </c>
      <c r="D131" s="12" t="s">
        <v>6</v>
      </c>
      <c r="E131" s="4"/>
      <c r="F131" s="5"/>
      <c r="G131" s="5"/>
    </row>
    <row r="132" spans="1:7" s="14" customFormat="1" ht="15.75" x14ac:dyDescent="0.25">
      <c r="A132" s="5"/>
      <c r="B132" s="42" t="s">
        <v>109</v>
      </c>
      <c r="C132" s="26">
        <v>28.028503562945367</v>
      </c>
      <c r="D132" s="12" t="s">
        <v>6</v>
      </c>
      <c r="E132" s="4"/>
      <c r="F132" s="5"/>
      <c r="G132" s="5"/>
    </row>
    <row r="133" spans="1:7" s="14" customFormat="1" ht="15.75" x14ac:dyDescent="0.25">
      <c r="A133" s="5"/>
      <c r="B133" s="12" t="s">
        <v>110</v>
      </c>
      <c r="C133" s="26"/>
      <c r="D133" s="12"/>
      <c r="E133" s="4"/>
      <c r="F133" s="5"/>
      <c r="G133" s="5"/>
    </row>
    <row r="134" spans="1:7" s="14" customFormat="1" ht="15.75" x14ac:dyDescent="0.25">
      <c r="A134" s="5"/>
      <c r="B134" s="42" t="s">
        <v>105</v>
      </c>
      <c r="C134" s="26">
        <v>11.87648456057007</v>
      </c>
      <c r="D134" s="12" t="s">
        <v>6</v>
      </c>
      <c r="E134" s="4"/>
      <c r="F134" s="5"/>
      <c r="G134" s="5"/>
    </row>
    <row r="135" spans="1:7" s="14" customFormat="1" ht="15.75" x14ac:dyDescent="0.25">
      <c r="A135" s="5"/>
      <c r="B135" s="42" t="s">
        <v>109</v>
      </c>
      <c r="C135" s="26">
        <v>10.926365795724466</v>
      </c>
      <c r="D135" s="12" t="s">
        <v>6</v>
      </c>
      <c r="E135" s="4"/>
      <c r="F135" s="5"/>
      <c r="G135" s="5"/>
    </row>
    <row r="136" spans="1:7" s="14" customFormat="1" ht="31.5" x14ac:dyDescent="0.25">
      <c r="A136" s="5"/>
      <c r="B136" s="3" t="s">
        <v>111</v>
      </c>
      <c r="C136" s="24"/>
      <c r="D136" s="12"/>
      <c r="E136" s="4"/>
      <c r="F136" s="5"/>
      <c r="G136" s="5"/>
    </row>
    <row r="137" spans="1:7" s="14" customFormat="1" ht="15.75" x14ac:dyDescent="0.25">
      <c r="A137" s="5"/>
      <c r="B137" s="12" t="s">
        <v>112</v>
      </c>
      <c r="C137" s="24">
        <v>11.63</v>
      </c>
      <c r="D137" s="48" t="s">
        <v>43</v>
      </c>
      <c r="E137" s="4"/>
      <c r="F137" s="5"/>
      <c r="G137" s="5"/>
    </row>
    <row r="138" spans="1:7" s="14" customFormat="1" ht="31.5" x14ac:dyDescent="0.25">
      <c r="A138" s="5"/>
      <c r="B138" s="48" t="s">
        <v>337</v>
      </c>
      <c r="C138" s="24">
        <v>96.22</v>
      </c>
      <c r="D138" s="12" t="s">
        <v>6</v>
      </c>
      <c r="E138" s="4"/>
      <c r="F138" s="5"/>
      <c r="G138" s="5"/>
    </row>
    <row r="139" spans="1:7" s="14" customFormat="1" ht="31.5" x14ac:dyDescent="0.25">
      <c r="A139" s="5"/>
      <c r="B139" s="3" t="s">
        <v>113</v>
      </c>
      <c r="C139" s="24"/>
      <c r="D139" s="12"/>
      <c r="E139" s="4"/>
      <c r="F139" s="5"/>
      <c r="G139" s="5"/>
    </row>
    <row r="140" spans="1:7" s="14" customFormat="1" ht="15.75" x14ac:dyDescent="0.25">
      <c r="A140" s="5"/>
      <c r="B140" s="12" t="s">
        <v>105</v>
      </c>
      <c r="C140" s="24">
        <v>23549</v>
      </c>
      <c r="D140" s="12" t="s">
        <v>47</v>
      </c>
      <c r="E140" s="4"/>
      <c r="F140" s="5"/>
      <c r="G140" s="5"/>
    </row>
    <row r="141" spans="1:7" s="14" customFormat="1" ht="15.75" x14ac:dyDescent="0.25">
      <c r="A141" s="5"/>
      <c r="B141" s="12" t="s">
        <v>114</v>
      </c>
      <c r="C141" s="24">
        <v>18448</v>
      </c>
      <c r="D141" s="12" t="s">
        <v>47</v>
      </c>
      <c r="E141" s="4"/>
      <c r="F141" s="5"/>
      <c r="G141" s="5"/>
    </row>
    <row r="142" spans="1:7" s="14" customFormat="1" ht="47.25" x14ac:dyDescent="0.25">
      <c r="A142" s="5"/>
      <c r="B142" s="3" t="s">
        <v>115</v>
      </c>
      <c r="C142" s="24">
        <v>86.2</v>
      </c>
      <c r="D142" s="12" t="s">
        <v>6</v>
      </c>
      <c r="E142" s="4"/>
      <c r="F142" s="5"/>
      <c r="G142" s="5"/>
    </row>
    <row r="143" spans="1:7" s="14" customFormat="1" ht="31.5" x14ac:dyDescent="0.25">
      <c r="A143" s="5"/>
      <c r="B143" s="3" t="s">
        <v>116</v>
      </c>
      <c r="C143" s="24">
        <v>99.76</v>
      </c>
      <c r="D143" s="12" t="s">
        <v>6</v>
      </c>
      <c r="E143" s="4"/>
      <c r="F143" s="5"/>
      <c r="G143" s="5"/>
    </row>
    <row r="144" spans="1:7" s="14" customFormat="1" ht="31.5" x14ac:dyDescent="0.25">
      <c r="A144" s="5"/>
      <c r="B144" s="3" t="s">
        <v>117</v>
      </c>
      <c r="C144" s="24">
        <v>0.14000000000000001</v>
      </c>
      <c r="D144" s="12"/>
      <c r="E144" s="4"/>
      <c r="F144" s="5"/>
      <c r="G144" s="5"/>
    </row>
    <row r="145" spans="1:7" s="14" customFormat="1" ht="31.5" x14ac:dyDescent="0.25">
      <c r="A145" s="5"/>
      <c r="B145" s="3" t="s">
        <v>118</v>
      </c>
      <c r="C145" s="24">
        <v>99.76</v>
      </c>
      <c r="D145" s="12" t="s">
        <v>6</v>
      </c>
      <c r="E145" s="4"/>
      <c r="F145" s="5"/>
      <c r="G145" s="5"/>
    </row>
    <row r="146" spans="1:7" s="14" customFormat="1" ht="47.25" x14ac:dyDescent="0.25">
      <c r="A146" s="5"/>
      <c r="B146" s="3" t="s">
        <v>119</v>
      </c>
      <c r="C146" s="24"/>
      <c r="D146" s="12"/>
      <c r="E146" s="4"/>
      <c r="F146" s="5"/>
      <c r="G146" s="5"/>
    </row>
    <row r="147" spans="1:7" s="14" customFormat="1" ht="31.5" x14ac:dyDescent="0.25">
      <c r="A147" s="5"/>
      <c r="B147" s="17" t="s">
        <v>326</v>
      </c>
      <c r="C147" s="27">
        <f>1792/1904*100</f>
        <v>94.117647058823522</v>
      </c>
      <c r="D147" s="12" t="s">
        <v>6</v>
      </c>
      <c r="E147" s="4"/>
      <c r="F147" s="5"/>
      <c r="G147" s="5"/>
    </row>
    <row r="148" spans="1:7" s="14" customFormat="1" ht="15.75" x14ac:dyDescent="0.25">
      <c r="A148" s="5"/>
      <c r="B148" s="12" t="s">
        <v>120</v>
      </c>
      <c r="C148" s="27">
        <f>(91+1095+43)/1904*100</f>
        <v>64.548319327731093</v>
      </c>
      <c r="D148" s="12" t="s">
        <v>6</v>
      </c>
      <c r="E148" s="4"/>
      <c r="F148" s="5"/>
      <c r="G148" s="5"/>
    </row>
    <row r="149" spans="1:7" s="14" customFormat="1" ht="31.5" x14ac:dyDescent="0.25">
      <c r="A149" s="5"/>
      <c r="B149" s="48" t="s">
        <v>327</v>
      </c>
      <c r="C149" s="24">
        <v>0.14000000000000001</v>
      </c>
      <c r="D149" s="12" t="s">
        <v>6</v>
      </c>
      <c r="E149" s="4"/>
      <c r="F149" s="5"/>
      <c r="G149" s="5"/>
    </row>
    <row r="150" spans="1:7" s="14" customFormat="1" ht="15.75" x14ac:dyDescent="0.25">
      <c r="A150" s="5"/>
      <c r="B150" s="12" t="s">
        <v>120</v>
      </c>
      <c r="C150" s="27">
        <f>(91+1115+43)/2107*100</f>
        <v>59.278595158993831</v>
      </c>
      <c r="D150" s="12" t="s">
        <v>6</v>
      </c>
      <c r="E150" s="4"/>
      <c r="F150" s="5"/>
      <c r="G150" s="5"/>
    </row>
    <row r="151" spans="1:7" s="14" customFormat="1" ht="15.75" x14ac:dyDescent="0.25">
      <c r="A151" s="5"/>
      <c r="B151" s="12" t="s">
        <v>121</v>
      </c>
      <c r="C151" s="27">
        <f>2087/141408*100</f>
        <v>1.4758712378366146</v>
      </c>
      <c r="D151" s="12" t="s">
        <v>6</v>
      </c>
      <c r="E151" s="4"/>
      <c r="F151" s="5"/>
      <c r="G151" s="5"/>
    </row>
    <row r="152" spans="1:7" s="14" customFormat="1" ht="15.75" x14ac:dyDescent="0.25">
      <c r="A152" s="5"/>
      <c r="B152" s="12" t="s">
        <v>120</v>
      </c>
      <c r="C152" s="27">
        <f>(54+778+21+560)/141408*100</f>
        <v>0.99923625254582493</v>
      </c>
      <c r="D152" s="12" t="s">
        <v>6</v>
      </c>
      <c r="E152" s="4"/>
      <c r="F152" s="5"/>
      <c r="G152" s="5"/>
    </row>
    <row r="153" spans="1:7" s="14" customFormat="1" ht="47.25" x14ac:dyDescent="0.25">
      <c r="A153" s="5"/>
      <c r="B153" s="3" t="s">
        <v>122</v>
      </c>
      <c r="C153" s="24">
        <v>4.18</v>
      </c>
      <c r="D153" s="12" t="s">
        <v>6</v>
      </c>
      <c r="E153" s="4"/>
      <c r="F153" s="5"/>
      <c r="G153" s="5"/>
    </row>
    <row r="154" spans="1:7" s="14" customFormat="1" ht="63" x14ac:dyDescent="0.25">
      <c r="A154" s="5"/>
      <c r="B154" s="3" t="s">
        <v>123</v>
      </c>
      <c r="C154" s="24">
        <v>1.65</v>
      </c>
      <c r="D154" s="12" t="s">
        <v>6</v>
      </c>
      <c r="E154" s="4"/>
      <c r="F154" s="5"/>
      <c r="G154" s="5"/>
    </row>
    <row r="155" spans="1:7" s="14" customFormat="1" ht="31.5" x14ac:dyDescent="0.25">
      <c r="A155" s="5"/>
      <c r="B155" s="3" t="s">
        <v>124</v>
      </c>
      <c r="C155" s="24"/>
      <c r="D155" s="12"/>
      <c r="E155" s="4"/>
      <c r="F155" s="5"/>
      <c r="G155" s="5"/>
    </row>
    <row r="156" spans="1:7" s="14" customFormat="1" ht="15.75" x14ac:dyDescent="0.25">
      <c r="A156" s="5"/>
      <c r="B156" s="12" t="s">
        <v>105</v>
      </c>
      <c r="C156" s="27">
        <f>135.6/148.2*100</f>
        <v>91.49797570850204</v>
      </c>
      <c r="D156" s="12" t="s">
        <v>6</v>
      </c>
      <c r="E156" s="4"/>
      <c r="F156" s="5"/>
      <c r="G156" s="5"/>
    </row>
    <row r="157" spans="1:7" s="14" customFormat="1" ht="15.75" x14ac:dyDescent="0.25">
      <c r="A157" s="5"/>
      <c r="B157" s="12" t="s">
        <v>34</v>
      </c>
      <c r="C157" s="27">
        <f>30.75/37.06*100</f>
        <v>82.973556395035075</v>
      </c>
      <c r="D157" s="12" t="s">
        <v>6</v>
      </c>
      <c r="E157" s="4"/>
      <c r="F157" s="5"/>
      <c r="G157" s="5"/>
    </row>
    <row r="158" spans="1:7" s="14" customFormat="1" ht="15.75" x14ac:dyDescent="0.25">
      <c r="A158" s="5"/>
      <c r="B158" s="12" t="s">
        <v>35</v>
      </c>
      <c r="C158" s="27">
        <f>19.5/22*100</f>
        <v>88.63636363636364</v>
      </c>
      <c r="D158" s="12" t="s">
        <v>6</v>
      </c>
      <c r="E158" s="4"/>
      <c r="F158" s="5"/>
      <c r="G158" s="5"/>
    </row>
    <row r="159" spans="1:7" s="14" customFormat="1" ht="15.75" x14ac:dyDescent="0.25">
      <c r="A159" s="5"/>
      <c r="B159" s="12" t="s">
        <v>33</v>
      </c>
      <c r="C159" s="27">
        <f>53.39/56.94*100</f>
        <v>93.76536705303829</v>
      </c>
      <c r="D159" s="12" t="s">
        <v>6</v>
      </c>
      <c r="E159" s="4"/>
      <c r="F159" s="5"/>
      <c r="G159" s="5"/>
    </row>
    <row r="160" spans="1:7" s="14" customFormat="1" ht="15.75" x14ac:dyDescent="0.25">
      <c r="A160" s="5"/>
      <c r="B160" s="12" t="s">
        <v>36</v>
      </c>
      <c r="C160" s="27">
        <f>14/14.2*100</f>
        <v>98.591549295774655</v>
      </c>
      <c r="D160" s="12" t="s">
        <v>6</v>
      </c>
      <c r="E160" s="4"/>
      <c r="F160" s="5"/>
      <c r="G160" s="5"/>
    </row>
    <row r="161" spans="1:7" s="14" customFormat="1" ht="15.75" x14ac:dyDescent="0.25">
      <c r="A161" s="5"/>
      <c r="B161" s="12" t="s">
        <v>125</v>
      </c>
      <c r="C161" s="27">
        <f>18/18*100</f>
        <v>100</v>
      </c>
      <c r="D161" s="12" t="s">
        <v>6</v>
      </c>
      <c r="E161" s="4"/>
      <c r="F161" s="5"/>
      <c r="G161" s="5"/>
    </row>
    <row r="162" spans="1:7" s="14" customFormat="1" ht="15.75" x14ac:dyDescent="0.25">
      <c r="A162" s="5"/>
      <c r="B162" s="3" t="s">
        <v>126</v>
      </c>
      <c r="C162" s="24"/>
      <c r="D162" s="12"/>
      <c r="E162" s="4"/>
      <c r="F162" s="5"/>
      <c r="G162" s="5"/>
    </row>
    <row r="163" spans="1:7" s="14" customFormat="1" ht="15.75" x14ac:dyDescent="0.25">
      <c r="A163" s="5"/>
      <c r="B163" s="12" t="s">
        <v>127</v>
      </c>
      <c r="C163" s="27">
        <f>1990/31</f>
        <v>64.193548387096769</v>
      </c>
      <c r="D163" s="12" t="s">
        <v>15</v>
      </c>
      <c r="E163" s="4"/>
      <c r="F163" s="5"/>
      <c r="G163" s="5"/>
    </row>
    <row r="164" spans="1:7" s="14" customFormat="1" ht="15.75" x14ac:dyDescent="0.25">
      <c r="A164" s="5"/>
      <c r="B164" s="12" t="s">
        <v>128</v>
      </c>
      <c r="C164" s="27">
        <f>1990/53</f>
        <v>37.547169811320757</v>
      </c>
      <c r="D164" s="12" t="s">
        <v>15</v>
      </c>
      <c r="E164" s="4"/>
      <c r="F164" s="5"/>
      <c r="G164" s="5"/>
    </row>
    <row r="165" spans="1:7" s="14" customFormat="1" ht="15.75" x14ac:dyDescent="0.25">
      <c r="A165" s="5"/>
      <c r="B165" s="12" t="s">
        <v>129</v>
      </c>
      <c r="C165" s="27">
        <f>1990/20</f>
        <v>99.5</v>
      </c>
      <c r="D165" s="12" t="s">
        <v>15</v>
      </c>
      <c r="E165" s="4"/>
      <c r="F165" s="5"/>
      <c r="G165" s="5"/>
    </row>
    <row r="166" spans="1:7" s="14" customFormat="1" ht="15.75" x14ac:dyDescent="0.25">
      <c r="A166" s="5"/>
      <c r="B166" s="12" t="s">
        <v>130</v>
      </c>
      <c r="C166" s="27">
        <f>1990/18</f>
        <v>110.55555555555556</v>
      </c>
      <c r="D166" s="12" t="s">
        <v>15</v>
      </c>
      <c r="E166" s="4"/>
      <c r="F166" s="5"/>
      <c r="G166" s="5"/>
    </row>
    <row r="167" spans="1:7" s="14" customFormat="1" ht="31.5" x14ac:dyDescent="0.25">
      <c r="A167" s="5"/>
      <c r="B167" s="3" t="s">
        <v>131</v>
      </c>
      <c r="C167" s="24"/>
      <c r="D167" s="12"/>
      <c r="E167" s="4"/>
      <c r="F167" s="5"/>
      <c r="G167" s="5"/>
    </row>
    <row r="168" spans="1:7" s="14" customFormat="1" ht="15.75" x14ac:dyDescent="0.25">
      <c r="A168" s="5"/>
      <c r="B168" s="12" t="s">
        <v>132</v>
      </c>
      <c r="C168" s="24">
        <v>0.37</v>
      </c>
      <c r="D168" s="12" t="s">
        <v>6</v>
      </c>
      <c r="E168" s="4"/>
      <c r="F168" s="5"/>
      <c r="G168" s="5"/>
    </row>
    <row r="169" spans="1:7" s="14" customFormat="1" ht="15.75" x14ac:dyDescent="0.25">
      <c r="A169" s="5"/>
      <c r="B169" s="12" t="s">
        <v>133</v>
      </c>
      <c r="C169" s="24">
        <v>3.72</v>
      </c>
      <c r="D169" s="12" t="s">
        <v>6</v>
      </c>
      <c r="E169" s="4"/>
      <c r="F169" s="5"/>
      <c r="G169" s="5"/>
    </row>
    <row r="170" spans="1:7" s="14" customFormat="1" ht="15.75" x14ac:dyDescent="0.25">
      <c r="A170" s="5"/>
      <c r="B170" s="12" t="s">
        <v>134</v>
      </c>
      <c r="C170" s="24">
        <v>0.95</v>
      </c>
      <c r="D170" s="12" t="s">
        <v>6</v>
      </c>
      <c r="E170" s="4"/>
      <c r="F170" s="5"/>
      <c r="G170" s="5"/>
    </row>
    <row r="171" spans="1:7" s="14" customFormat="1" ht="15.75" x14ac:dyDescent="0.25">
      <c r="A171" s="5"/>
      <c r="B171" s="12" t="s">
        <v>135</v>
      </c>
      <c r="C171" s="24">
        <v>5.33</v>
      </c>
      <c r="D171" s="12" t="s">
        <v>6</v>
      </c>
      <c r="E171" s="4"/>
      <c r="F171" s="5"/>
      <c r="G171" s="5"/>
    </row>
    <row r="172" spans="1:7" s="14" customFormat="1" ht="15.75" x14ac:dyDescent="0.25">
      <c r="A172" s="5"/>
      <c r="B172" s="12" t="s">
        <v>136</v>
      </c>
      <c r="C172" s="24">
        <v>11.14</v>
      </c>
      <c r="D172" s="12" t="s">
        <v>6</v>
      </c>
      <c r="E172" s="4"/>
      <c r="F172" s="5"/>
      <c r="G172" s="5"/>
    </row>
    <row r="173" spans="1:7" s="14" customFormat="1" ht="15.75" x14ac:dyDescent="0.25">
      <c r="A173" s="5"/>
      <c r="B173" s="12" t="s">
        <v>58</v>
      </c>
      <c r="C173" s="24">
        <v>9.0500000000000007</v>
      </c>
      <c r="D173" s="12" t="s">
        <v>6</v>
      </c>
      <c r="E173" s="4"/>
      <c r="F173" s="5"/>
      <c r="G173" s="5"/>
    </row>
    <row r="174" spans="1:7" s="14" customFormat="1" ht="15.75" x14ac:dyDescent="0.25">
      <c r="A174" s="5"/>
      <c r="B174" s="12" t="s">
        <v>57</v>
      </c>
      <c r="C174" s="24">
        <v>31.41</v>
      </c>
      <c r="D174" s="12" t="s">
        <v>6</v>
      </c>
      <c r="E174" s="4"/>
      <c r="F174" s="5"/>
      <c r="G174" s="5"/>
    </row>
    <row r="175" spans="1:7" s="14" customFormat="1" ht="15.75" x14ac:dyDescent="0.25">
      <c r="A175" s="5"/>
      <c r="B175" s="12" t="s">
        <v>137</v>
      </c>
      <c r="C175" s="24">
        <v>3.09</v>
      </c>
      <c r="D175" s="12" t="s">
        <v>6</v>
      </c>
      <c r="E175" s="4"/>
      <c r="F175" s="5"/>
      <c r="G175" s="5"/>
    </row>
    <row r="176" spans="1:7" s="14" customFormat="1" ht="15.75" x14ac:dyDescent="0.25">
      <c r="A176" s="5"/>
      <c r="B176" s="12" t="s">
        <v>138</v>
      </c>
      <c r="C176" s="24"/>
      <c r="D176" s="12" t="s">
        <v>6</v>
      </c>
      <c r="E176" s="4"/>
      <c r="F176" s="5"/>
      <c r="G176" s="5"/>
    </row>
    <row r="177" spans="1:7" s="14" customFormat="1" ht="15.75" x14ac:dyDescent="0.25">
      <c r="A177" s="5"/>
      <c r="B177" s="12" t="s">
        <v>139</v>
      </c>
      <c r="C177" s="24"/>
      <c r="D177" s="12" t="s">
        <v>6</v>
      </c>
      <c r="E177" s="4"/>
      <c r="F177" s="5"/>
      <c r="G177" s="5"/>
    </row>
    <row r="178" spans="1:7" s="14" customFormat="1" ht="47.25" x14ac:dyDescent="0.25">
      <c r="A178" s="5"/>
      <c r="B178" s="3" t="s">
        <v>140</v>
      </c>
      <c r="C178" s="24"/>
      <c r="D178" s="12"/>
      <c r="E178" s="4"/>
      <c r="F178" s="5"/>
      <c r="G178" s="5"/>
    </row>
    <row r="179" spans="1:7" s="14" customFormat="1" ht="31.5" x14ac:dyDescent="0.25">
      <c r="A179" s="5"/>
      <c r="B179" s="3" t="s">
        <v>141</v>
      </c>
      <c r="C179" s="27">
        <v>100</v>
      </c>
      <c r="D179" s="12" t="s">
        <v>6</v>
      </c>
      <c r="E179" s="4"/>
      <c r="F179" s="5"/>
      <c r="G179" s="5"/>
    </row>
    <row r="180" spans="1:7" s="14" customFormat="1" ht="31.5" x14ac:dyDescent="0.25">
      <c r="A180" s="5"/>
      <c r="B180" s="3" t="s">
        <v>142</v>
      </c>
      <c r="C180" s="27">
        <f>91/397*100</f>
        <v>22.921914357682617</v>
      </c>
      <c r="D180" s="12" t="s">
        <v>6</v>
      </c>
      <c r="E180" s="4"/>
      <c r="F180" s="5"/>
      <c r="G180" s="5"/>
    </row>
    <row r="181" spans="1:7" s="14" customFormat="1" ht="15.75" x14ac:dyDescent="0.25">
      <c r="A181" s="5"/>
      <c r="B181" s="12" t="s">
        <v>143</v>
      </c>
      <c r="C181" s="27">
        <f>387/397*100</f>
        <v>97.48110831234257</v>
      </c>
      <c r="D181" s="12" t="s">
        <v>6</v>
      </c>
      <c r="E181" s="4"/>
      <c r="F181" s="5"/>
      <c r="G181" s="5"/>
    </row>
    <row r="182" spans="1:7" s="14" customFormat="1" ht="15.75" x14ac:dyDescent="0.25">
      <c r="A182" s="5"/>
      <c r="B182" s="3" t="s">
        <v>144</v>
      </c>
      <c r="C182" s="27">
        <f>62/387*100</f>
        <v>16.020671834625322</v>
      </c>
      <c r="D182" s="12" t="s">
        <v>6</v>
      </c>
      <c r="E182" s="4"/>
      <c r="F182" s="5"/>
      <c r="G182" s="5"/>
    </row>
    <row r="183" spans="1:7" s="14" customFormat="1" ht="31.5" x14ac:dyDescent="0.25">
      <c r="A183" s="5"/>
      <c r="B183" s="3" t="s">
        <v>145</v>
      </c>
      <c r="C183" s="24"/>
      <c r="D183" s="12"/>
      <c r="E183" s="4"/>
      <c r="F183" s="5"/>
      <c r="G183" s="5"/>
    </row>
    <row r="184" spans="1:7" s="14" customFormat="1" ht="47.25" x14ac:dyDescent="0.25">
      <c r="A184" s="5"/>
      <c r="B184" s="3" t="s">
        <v>146</v>
      </c>
      <c r="C184" s="27">
        <v>99.27884615384616</v>
      </c>
      <c r="D184" s="12" t="s">
        <v>6</v>
      </c>
      <c r="E184" s="4"/>
      <c r="F184" s="5"/>
      <c r="G184" s="5"/>
    </row>
    <row r="185" spans="1:7" s="14" customFormat="1" ht="31.5" x14ac:dyDescent="0.25">
      <c r="A185" s="5"/>
      <c r="B185" s="3" t="s">
        <v>147</v>
      </c>
      <c r="C185" s="24"/>
      <c r="D185" s="12"/>
      <c r="E185" s="4"/>
      <c r="F185" s="5"/>
      <c r="G185" s="5"/>
    </row>
    <row r="186" spans="1:7" s="14" customFormat="1" ht="15.75" x14ac:dyDescent="0.25">
      <c r="A186" s="5"/>
      <c r="B186" s="3" t="s">
        <v>148</v>
      </c>
      <c r="C186" s="24">
        <v>68.94</v>
      </c>
      <c r="D186" s="12" t="s">
        <v>78</v>
      </c>
      <c r="E186" s="4"/>
      <c r="F186" s="5"/>
      <c r="G186" s="5"/>
    </row>
    <row r="187" spans="1:7" s="14" customFormat="1" ht="31.5" x14ac:dyDescent="0.25">
      <c r="A187" s="5"/>
      <c r="B187" s="3" t="s">
        <v>149</v>
      </c>
      <c r="C187" s="24">
        <v>4.17</v>
      </c>
      <c r="D187" s="12" t="s">
        <v>6</v>
      </c>
      <c r="E187" s="4"/>
      <c r="F187" s="5"/>
      <c r="G187" s="5"/>
    </row>
    <row r="188" spans="1:7" s="14" customFormat="1" ht="15.75" x14ac:dyDescent="0.25">
      <c r="A188" s="5"/>
      <c r="B188" s="3" t="s">
        <v>150</v>
      </c>
      <c r="C188" s="24"/>
      <c r="D188" s="12"/>
      <c r="E188" s="4"/>
      <c r="F188" s="5"/>
      <c r="G188" s="5"/>
    </row>
    <row r="189" spans="1:7" s="14" customFormat="1" ht="31.5" x14ac:dyDescent="0.25">
      <c r="A189" s="5"/>
      <c r="B189" s="3" t="s">
        <v>151</v>
      </c>
      <c r="C189" s="24">
        <v>79.459999999999994</v>
      </c>
      <c r="D189" s="12" t="s">
        <v>6</v>
      </c>
      <c r="E189" s="4"/>
      <c r="F189" s="5"/>
      <c r="G189" s="5"/>
    </row>
    <row r="190" spans="1:7" s="14" customFormat="1" ht="31.5" x14ac:dyDescent="0.25">
      <c r="A190" s="5"/>
      <c r="B190" s="3" t="s">
        <v>152</v>
      </c>
      <c r="C190" s="24">
        <v>0.54</v>
      </c>
      <c r="D190" s="12" t="s">
        <v>6</v>
      </c>
      <c r="E190" s="4"/>
      <c r="F190" s="5"/>
      <c r="G190" s="5"/>
    </row>
    <row r="191" spans="1:7" s="14" customFormat="1" ht="31.5" x14ac:dyDescent="0.25">
      <c r="A191" s="5"/>
      <c r="B191" s="3" t="s">
        <v>153</v>
      </c>
      <c r="C191" s="24">
        <v>21.8</v>
      </c>
      <c r="D191" s="12" t="s">
        <v>6</v>
      </c>
      <c r="E191" s="4"/>
      <c r="F191" s="5"/>
      <c r="G191" s="5"/>
    </row>
    <row r="192" spans="1:7" s="14" customFormat="1" ht="15.75" x14ac:dyDescent="0.25">
      <c r="A192" s="5"/>
      <c r="B192" s="42" t="s">
        <v>154</v>
      </c>
      <c r="C192" s="24"/>
      <c r="D192" s="12"/>
      <c r="E192" s="4"/>
      <c r="F192" s="5"/>
      <c r="G192" s="5"/>
    </row>
    <row r="193" spans="1:7" s="14" customFormat="1" ht="15.75" x14ac:dyDescent="0.25">
      <c r="A193" s="5"/>
      <c r="B193" s="49" t="s">
        <v>155</v>
      </c>
      <c r="C193" s="24"/>
      <c r="D193" s="12"/>
      <c r="E193" s="4"/>
      <c r="F193" s="5"/>
      <c r="G193" s="5"/>
    </row>
    <row r="194" spans="1:7" s="14" customFormat="1" ht="15.75" x14ac:dyDescent="0.25">
      <c r="A194" s="5"/>
      <c r="B194" s="12" t="s">
        <v>328</v>
      </c>
      <c r="C194" s="24"/>
      <c r="D194" s="12"/>
      <c r="E194" s="4"/>
      <c r="F194" s="5"/>
      <c r="G194" s="5"/>
    </row>
    <row r="195" spans="1:7" s="14" customFormat="1" ht="47.25" x14ac:dyDescent="0.25">
      <c r="A195" s="5"/>
      <c r="B195" s="3" t="s">
        <v>156</v>
      </c>
      <c r="C195" s="27">
        <f>5359/37546*100</f>
        <v>14.273158259202045</v>
      </c>
      <c r="D195" s="12" t="s">
        <v>6</v>
      </c>
      <c r="E195" s="4"/>
      <c r="F195" s="5"/>
      <c r="G195" s="5"/>
    </row>
    <row r="196" spans="1:7" s="14" customFormat="1" ht="47.25" x14ac:dyDescent="0.25">
      <c r="A196" s="5"/>
      <c r="B196" s="3" t="s">
        <v>157</v>
      </c>
      <c r="C196" s="27">
        <f>24504/59751*100</f>
        <v>41.010192298036849</v>
      </c>
      <c r="D196" s="12" t="s">
        <v>6</v>
      </c>
      <c r="E196" s="4"/>
      <c r="F196" s="5"/>
      <c r="G196" s="5"/>
    </row>
    <row r="197" spans="1:7" s="14" customFormat="1" ht="31.5" x14ac:dyDescent="0.25">
      <c r="A197" s="5"/>
      <c r="B197" s="3" t="s">
        <v>158</v>
      </c>
      <c r="C197" s="24">
        <v>160.5</v>
      </c>
      <c r="D197" s="12" t="s">
        <v>47</v>
      </c>
      <c r="E197" s="4"/>
      <c r="F197" s="5"/>
      <c r="G197" s="5"/>
    </row>
    <row r="198" spans="1:7" s="14" customFormat="1" ht="31.5" x14ac:dyDescent="0.25">
      <c r="A198" s="5"/>
      <c r="B198" s="3" t="s">
        <v>159</v>
      </c>
      <c r="C198" s="24"/>
      <c r="D198" s="12"/>
      <c r="E198" s="4"/>
      <c r="F198" s="5"/>
      <c r="G198" s="5"/>
    </row>
    <row r="199" spans="1:7" s="14" customFormat="1" ht="47.25" x14ac:dyDescent="0.25">
      <c r="A199" s="5"/>
      <c r="B199" s="3" t="s">
        <v>160</v>
      </c>
      <c r="C199" s="24"/>
      <c r="D199" s="12"/>
      <c r="E199" s="4"/>
      <c r="F199" s="5"/>
      <c r="G199" s="5"/>
    </row>
    <row r="200" spans="1:7" s="14" customFormat="1" ht="15.75" x14ac:dyDescent="0.25">
      <c r="A200" s="5"/>
      <c r="B200" s="12" t="s">
        <v>161</v>
      </c>
      <c r="C200" s="24"/>
      <c r="D200" s="12"/>
      <c r="E200" s="4"/>
      <c r="F200" s="5"/>
      <c r="G200" s="5"/>
    </row>
    <row r="201" spans="1:7" s="14" customFormat="1" ht="15.75" x14ac:dyDescent="0.25">
      <c r="A201" s="5"/>
      <c r="B201" s="12" t="s">
        <v>162</v>
      </c>
      <c r="C201" s="24">
        <v>100</v>
      </c>
      <c r="D201" s="12" t="s">
        <v>6</v>
      </c>
      <c r="E201" s="4"/>
      <c r="F201" s="5"/>
      <c r="G201" s="5"/>
    </row>
    <row r="202" spans="1:7" s="14" customFormat="1" ht="15.75" x14ac:dyDescent="0.25">
      <c r="A202" s="5"/>
      <c r="B202" s="12" t="s">
        <v>163</v>
      </c>
      <c r="C202" s="24">
        <v>100</v>
      </c>
      <c r="D202" s="12" t="s">
        <v>6</v>
      </c>
      <c r="E202" s="4"/>
      <c r="F202" s="5"/>
      <c r="G202" s="5"/>
    </row>
    <row r="203" spans="1:7" s="14" customFormat="1" ht="15.75" x14ac:dyDescent="0.25">
      <c r="A203" s="5"/>
      <c r="B203" s="12" t="s">
        <v>164</v>
      </c>
      <c r="C203" s="24">
        <v>20</v>
      </c>
      <c r="D203" s="12" t="s">
        <v>6</v>
      </c>
      <c r="E203" s="4"/>
      <c r="F203" s="5"/>
      <c r="G203" s="5"/>
    </row>
    <row r="204" spans="1:7" s="14" customFormat="1" ht="15.75" x14ac:dyDescent="0.25">
      <c r="A204" s="5"/>
      <c r="B204" s="12" t="s">
        <v>165</v>
      </c>
      <c r="C204" s="24"/>
      <c r="D204" s="12"/>
      <c r="E204" s="4"/>
      <c r="F204" s="5"/>
      <c r="G204" s="5"/>
    </row>
    <row r="205" spans="1:7" s="14" customFormat="1" ht="15.75" x14ac:dyDescent="0.25">
      <c r="A205" s="5"/>
      <c r="B205" s="12" t="s">
        <v>162</v>
      </c>
      <c r="C205" s="24">
        <v>98.7</v>
      </c>
      <c r="D205" s="12" t="s">
        <v>6</v>
      </c>
      <c r="E205" s="4"/>
      <c r="F205" s="5"/>
      <c r="G205" s="5"/>
    </row>
    <row r="206" spans="1:7" s="14" customFormat="1" ht="15.75" x14ac:dyDescent="0.25">
      <c r="A206" s="5"/>
      <c r="B206" s="12" t="s">
        <v>163</v>
      </c>
      <c r="C206" s="24">
        <v>98.7</v>
      </c>
      <c r="D206" s="12" t="s">
        <v>6</v>
      </c>
      <c r="E206" s="4"/>
      <c r="F206" s="5"/>
      <c r="G206" s="5"/>
    </row>
    <row r="207" spans="1:7" s="14" customFormat="1" ht="15.75" x14ac:dyDescent="0.25">
      <c r="A207" s="5"/>
      <c r="B207" s="12" t="s">
        <v>164</v>
      </c>
      <c r="C207" s="24">
        <v>20</v>
      </c>
      <c r="D207" s="12" t="s">
        <v>6</v>
      </c>
      <c r="E207" s="4"/>
      <c r="F207" s="5"/>
      <c r="G207" s="5"/>
    </row>
    <row r="208" spans="1:7" s="14" customFormat="1" ht="47.25" customHeight="1" x14ac:dyDescent="0.25">
      <c r="A208" s="5"/>
      <c r="B208" s="3" t="s">
        <v>166</v>
      </c>
      <c r="C208" s="24"/>
      <c r="D208" s="12"/>
      <c r="E208" s="4"/>
      <c r="F208" s="5"/>
      <c r="G208" s="5"/>
    </row>
    <row r="209" spans="1:7" s="14" customFormat="1" ht="15.75" x14ac:dyDescent="0.25">
      <c r="A209" s="5"/>
      <c r="B209" s="12" t="s">
        <v>167</v>
      </c>
      <c r="C209" s="27">
        <f>4632/(4632+716)*100</f>
        <v>86.611817501869865</v>
      </c>
      <c r="D209" s="12" t="s">
        <v>6</v>
      </c>
      <c r="E209" s="4"/>
      <c r="F209" s="5"/>
      <c r="G209" s="5"/>
    </row>
    <row r="210" spans="1:7" s="14" customFormat="1" ht="15.75" x14ac:dyDescent="0.25">
      <c r="A210" s="5"/>
      <c r="B210" s="12" t="s">
        <v>168</v>
      </c>
      <c r="C210" s="27">
        <f>716/(4632+716)*100</f>
        <v>13.388182498130142</v>
      </c>
      <c r="D210" s="12" t="s">
        <v>6</v>
      </c>
      <c r="E210" s="4"/>
      <c r="F210" s="5"/>
      <c r="G210" s="5"/>
    </row>
    <row r="211" spans="1:7" s="14" customFormat="1" ht="63" x14ac:dyDescent="0.25">
      <c r="A211" s="5"/>
      <c r="B211" s="3" t="s">
        <v>169</v>
      </c>
      <c r="C211" s="24"/>
      <c r="D211" s="12"/>
      <c r="E211" s="4"/>
      <c r="F211" s="5"/>
      <c r="G211" s="5"/>
    </row>
    <row r="212" spans="1:7" s="14" customFormat="1" ht="15.75" x14ac:dyDescent="0.25">
      <c r="A212" s="5"/>
      <c r="B212" s="12" t="s">
        <v>167</v>
      </c>
      <c r="C212" s="27">
        <f>19488/(19488+5016)*100</f>
        <v>79.529872673849169</v>
      </c>
      <c r="D212" s="12" t="s">
        <v>6</v>
      </c>
      <c r="E212" s="4"/>
      <c r="F212" s="5"/>
      <c r="G212" s="5"/>
    </row>
    <row r="213" spans="1:7" s="14" customFormat="1" ht="15.75" x14ac:dyDescent="0.25">
      <c r="A213" s="5"/>
      <c r="B213" s="12" t="s">
        <v>168</v>
      </c>
      <c r="C213" s="27">
        <f>5016/(19488+5016)*100</f>
        <v>20.470127326150834</v>
      </c>
      <c r="D213" s="12" t="s">
        <v>6</v>
      </c>
      <c r="E213" s="4"/>
      <c r="F213" s="5"/>
      <c r="G213" s="5"/>
    </row>
    <row r="214" spans="1:7" s="14" customFormat="1" ht="63" x14ac:dyDescent="0.25">
      <c r="A214" s="5"/>
      <c r="B214" s="3" t="s">
        <v>170</v>
      </c>
      <c r="C214" s="24"/>
      <c r="D214" s="12"/>
      <c r="E214" s="4"/>
      <c r="F214" s="5"/>
      <c r="G214" s="5"/>
    </row>
    <row r="215" spans="1:7" s="14" customFormat="1" ht="15.75" x14ac:dyDescent="0.25">
      <c r="A215" s="5"/>
      <c r="B215" s="12" t="s">
        <v>171</v>
      </c>
      <c r="C215" s="24">
        <f>5359/5359*100</f>
        <v>100</v>
      </c>
      <c r="D215" s="12" t="s">
        <v>6</v>
      </c>
      <c r="E215" s="4"/>
      <c r="F215" s="5"/>
      <c r="G215" s="5"/>
    </row>
    <row r="216" spans="1:7" s="14" customFormat="1" ht="15.75" x14ac:dyDescent="0.25">
      <c r="A216" s="5"/>
      <c r="B216" s="12" t="s">
        <v>172</v>
      </c>
      <c r="C216" s="24">
        <f>0/5359*100</f>
        <v>0</v>
      </c>
      <c r="D216" s="12" t="s">
        <v>6</v>
      </c>
      <c r="E216" s="4"/>
      <c r="F216" s="5"/>
      <c r="G216" s="5"/>
    </row>
    <row r="217" spans="1:7" s="14" customFormat="1" ht="15.75" x14ac:dyDescent="0.25">
      <c r="A217" s="5"/>
      <c r="B217" s="12" t="s">
        <v>173</v>
      </c>
      <c r="C217" s="24">
        <f>0/5359*100</f>
        <v>0</v>
      </c>
      <c r="D217" s="12" t="s">
        <v>6</v>
      </c>
      <c r="E217" s="4"/>
      <c r="F217" s="5"/>
      <c r="G217" s="5"/>
    </row>
    <row r="218" spans="1:7" s="14" customFormat="1" ht="63" x14ac:dyDescent="0.25">
      <c r="A218" s="5"/>
      <c r="B218" s="3" t="s">
        <v>174</v>
      </c>
      <c r="C218" s="24"/>
      <c r="D218" s="12"/>
      <c r="E218" s="4"/>
      <c r="F218" s="5"/>
      <c r="G218" s="5"/>
    </row>
    <row r="219" spans="1:7" s="14" customFormat="1" ht="15.75" x14ac:dyDescent="0.25">
      <c r="A219" s="5"/>
      <c r="B219" s="12" t="s">
        <v>171</v>
      </c>
      <c r="C219" s="27">
        <f>(19213+1877)/(19488+5016)*100</f>
        <v>86.067580803134177</v>
      </c>
      <c r="D219" s="12" t="s">
        <v>6</v>
      </c>
      <c r="E219" s="4"/>
      <c r="F219" s="5"/>
      <c r="G219" s="5"/>
    </row>
    <row r="220" spans="1:7" s="14" customFormat="1" ht="15.75" x14ac:dyDescent="0.25">
      <c r="A220" s="5"/>
      <c r="B220" s="12" t="s">
        <v>172</v>
      </c>
      <c r="C220" s="27">
        <f>(0+431)/(19488+5016)*100</f>
        <v>1.7588965066927851</v>
      </c>
      <c r="D220" s="12" t="s">
        <v>6</v>
      </c>
      <c r="E220" s="4"/>
      <c r="F220" s="5"/>
      <c r="G220" s="5"/>
    </row>
    <row r="221" spans="1:7" s="14" customFormat="1" ht="15.75" x14ac:dyDescent="0.25">
      <c r="A221" s="5"/>
      <c r="B221" s="12" t="s">
        <v>173</v>
      </c>
      <c r="C221" s="27">
        <f>(275+2708)/(19488+5016)*100</f>
        <v>12.173522690173034</v>
      </c>
      <c r="D221" s="12" t="s">
        <v>6</v>
      </c>
      <c r="E221" s="4"/>
      <c r="F221" s="5"/>
      <c r="G221" s="5"/>
    </row>
    <row r="222" spans="1:7" s="14" customFormat="1" ht="31.5" x14ac:dyDescent="0.25">
      <c r="A222" s="5"/>
      <c r="B222" s="3" t="s">
        <v>175</v>
      </c>
      <c r="C222" s="24"/>
      <c r="D222" s="12"/>
      <c r="E222" s="4"/>
      <c r="F222" s="5"/>
      <c r="G222" s="5"/>
    </row>
    <row r="223" spans="1:7" s="14" customFormat="1" ht="15.75" x14ac:dyDescent="0.25">
      <c r="A223" s="5"/>
      <c r="B223" s="12" t="s">
        <v>105</v>
      </c>
      <c r="C223" s="24">
        <v>26.4</v>
      </c>
      <c r="D223" s="12" t="s">
        <v>6</v>
      </c>
      <c r="E223" s="4"/>
      <c r="F223" s="5"/>
      <c r="G223" s="5"/>
    </row>
    <row r="224" spans="1:7" s="14" customFormat="1" ht="15.75" x14ac:dyDescent="0.25">
      <c r="A224" s="5"/>
      <c r="B224" s="12" t="s">
        <v>176</v>
      </c>
      <c r="C224" s="27">
        <f>11/5359*100</f>
        <v>0.20526217577906325</v>
      </c>
      <c r="D224" s="12" t="s">
        <v>6</v>
      </c>
      <c r="E224" s="4"/>
      <c r="F224" s="5"/>
      <c r="G224" s="5"/>
    </row>
    <row r="225" spans="1:7" s="14" customFormat="1" ht="15.75" x14ac:dyDescent="0.25">
      <c r="A225" s="5"/>
      <c r="B225" s="12" t="s">
        <v>177</v>
      </c>
      <c r="C225" s="27">
        <v>26.5</v>
      </c>
      <c r="D225" s="12" t="s">
        <v>6</v>
      </c>
      <c r="E225" s="4"/>
      <c r="F225" s="5"/>
      <c r="G225" s="5"/>
    </row>
    <row r="226" spans="1:7" s="14" customFormat="1" ht="63" x14ac:dyDescent="0.25">
      <c r="A226" s="5"/>
      <c r="B226" s="3" t="s">
        <v>178</v>
      </c>
      <c r="C226" s="24">
        <v>80.7</v>
      </c>
      <c r="D226" s="12" t="s">
        <v>6</v>
      </c>
      <c r="E226" s="4"/>
      <c r="F226" s="5"/>
      <c r="G226" s="5"/>
    </row>
    <row r="227" spans="1:7" s="14" customFormat="1" ht="31.5" x14ac:dyDescent="0.25">
      <c r="A227" s="5"/>
      <c r="B227" s="3" t="s">
        <v>179</v>
      </c>
      <c r="C227" s="24"/>
      <c r="D227" s="12"/>
      <c r="E227" s="4"/>
      <c r="F227" s="5"/>
      <c r="G227" s="5"/>
    </row>
    <row r="228" spans="1:7" s="14" customFormat="1" ht="63" x14ac:dyDescent="0.25">
      <c r="A228" s="5"/>
      <c r="B228" s="3" t="s">
        <v>329</v>
      </c>
      <c r="C228" s="24"/>
      <c r="D228" s="12"/>
      <c r="E228" s="4"/>
      <c r="F228" s="5"/>
      <c r="G228" s="5"/>
    </row>
    <row r="229" spans="1:7" s="14" customFormat="1" ht="15.75" x14ac:dyDescent="0.25">
      <c r="A229" s="5"/>
      <c r="B229" s="12" t="s">
        <v>180</v>
      </c>
      <c r="C229" s="24"/>
      <c r="D229" s="12"/>
      <c r="E229" s="4"/>
      <c r="F229" s="5"/>
      <c r="G229" s="5"/>
    </row>
    <row r="230" spans="1:7" s="14" customFormat="1" ht="15.75" x14ac:dyDescent="0.25">
      <c r="A230" s="5"/>
      <c r="B230" s="42" t="s">
        <v>105</v>
      </c>
      <c r="C230" s="27">
        <f>(1084+91+80+2)/(1117+91+163+2)*100</f>
        <v>91.551347414420974</v>
      </c>
      <c r="D230" s="12" t="s">
        <v>6</v>
      </c>
      <c r="E230" s="4"/>
      <c r="F230" s="5"/>
      <c r="G230" s="5"/>
    </row>
    <row r="231" spans="1:7" s="14" customFormat="1" ht="15.75" x14ac:dyDescent="0.25">
      <c r="A231" s="5"/>
      <c r="B231" s="42" t="s">
        <v>181</v>
      </c>
      <c r="C231" s="27">
        <f>(1084+91)/(1117+91)*100</f>
        <v>97.268211920529808</v>
      </c>
      <c r="D231" s="12" t="s">
        <v>6</v>
      </c>
      <c r="E231" s="4"/>
      <c r="F231" s="5"/>
      <c r="G231" s="5"/>
    </row>
    <row r="232" spans="1:7" s="14" customFormat="1" ht="15.75" x14ac:dyDescent="0.25">
      <c r="A232" s="5"/>
      <c r="B232" s="42" t="s">
        <v>182</v>
      </c>
      <c r="C232" s="27">
        <f>(80+2)/(163+2)*100</f>
        <v>49.696969696969695</v>
      </c>
      <c r="D232" s="12" t="s">
        <v>6</v>
      </c>
      <c r="E232" s="4"/>
      <c r="F232" s="5"/>
      <c r="G232" s="5"/>
    </row>
    <row r="233" spans="1:7" s="14" customFormat="1" ht="15.75" x14ac:dyDescent="0.25">
      <c r="A233" s="5"/>
      <c r="B233" s="12" t="s">
        <v>183</v>
      </c>
      <c r="C233" s="24"/>
      <c r="D233" s="12"/>
      <c r="E233" s="4"/>
      <c r="F233" s="5"/>
      <c r="G233" s="5"/>
    </row>
    <row r="234" spans="1:7" s="14" customFormat="1" ht="15.75" x14ac:dyDescent="0.25">
      <c r="A234" s="5"/>
      <c r="B234" s="42" t="s">
        <v>105</v>
      </c>
      <c r="C234" s="27">
        <f>(126+81)/(1117+91+163+2)*100</f>
        <v>15.076474872541878</v>
      </c>
      <c r="D234" s="12" t="s">
        <v>6</v>
      </c>
      <c r="E234" s="4"/>
      <c r="F234" s="5"/>
      <c r="G234" s="5"/>
    </row>
    <row r="235" spans="1:7" s="14" customFormat="1" ht="15.75" x14ac:dyDescent="0.25">
      <c r="A235" s="5"/>
      <c r="B235" s="42" t="s">
        <v>181</v>
      </c>
      <c r="C235" s="27">
        <f>126/(1117+91)*100</f>
        <v>10.430463576158941</v>
      </c>
      <c r="D235" s="12" t="s">
        <v>6</v>
      </c>
      <c r="E235" s="4"/>
      <c r="F235" s="5"/>
      <c r="G235" s="5"/>
    </row>
    <row r="236" spans="1:7" s="14" customFormat="1" ht="15.75" x14ac:dyDescent="0.25">
      <c r="A236" s="5"/>
      <c r="B236" s="42" t="s">
        <v>184</v>
      </c>
      <c r="C236" s="27">
        <f>81/(163+2)*100</f>
        <v>49.090909090909093</v>
      </c>
      <c r="D236" s="12" t="s">
        <v>6</v>
      </c>
      <c r="E236" s="4"/>
      <c r="F236" s="5"/>
      <c r="G236" s="5"/>
    </row>
    <row r="237" spans="1:7" s="14" customFormat="1" ht="41.25" customHeight="1" x14ac:dyDescent="0.25">
      <c r="A237" s="5"/>
      <c r="B237" s="3" t="s">
        <v>185</v>
      </c>
      <c r="C237" s="27"/>
      <c r="D237" s="12"/>
      <c r="E237" s="4"/>
      <c r="F237" s="5"/>
      <c r="G237" s="5"/>
    </row>
    <row r="238" spans="1:7" s="14" customFormat="1" ht="15.75" x14ac:dyDescent="0.25">
      <c r="A238" s="5"/>
      <c r="B238" s="12" t="s">
        <v>186</v>
      </c>
      <c r="C238" s="27">
        <f>(588+29)/(1496+103)*100</f>
        <v>38.586616635397128</v>
      </c>
      <c r="D238" s="12" t="s">
        <v>6</v>
      </c>
      <c r="E238" s="4"/>
      <c r="F238" s="5"/>
      <c r="G238" s="5"/>
    </row>
    <row r="239" spans="1:7" s="14" customFormat="1" ht="15.75" x14ac:dyDescent="0.25">
      <c r="A239" s="5"/>
      <c r="B239" s="12" t="s">
        <v>187</v>
      </c>
      <c r="C239" s="27">
        <f>(335+9)/(1496+103)*100</f>
        <v>21.513445903689806</v>
      </c>
      <c r="D239" s="12" t="s">
        <v>6</v>
      </c>
      <c r="E239" s="4"/>
      <c r="F239" s="5"/>
      <c r="G239" s="5"/>
    </row>
    <row r="240" spans="1:7" s="14" customFormat="1" ht="47.25" x14ac:dyDescent="0.25">
      <c r="A240" s="5"/>
      <c r="B240" s="3" t="s">
        <v>188</v>
      </c>
      <c r="C240" s="24"/>
      <c r="D240" s="12"/>
      <c r="E240" s="4"/>
      <c r="F240" s="5"/>
      <c r="G240" s="5"/>
    </row>
    <row r="241" spans="1:7" s="14" customFormat="1" ht="15.75" x14ac:dyDescent="0.25">
      <c r="A241" s="5"/>
      <c r="B241" s="12" t="s">
        <v>176</v>
      </c>
      <c r="C241" s="27">
        <f>5359/902</f>
        <v>5.9412416851441243</v>
      </c>
      <c r="D241" s="12" t="s">
        <v>15</v>
      </c>
      <c r="E241" s="4" t="s">
        <v>323</v>
      </c>
      <c r="F241" s="5"/>
      <c r="G241" s="5"/>
    </row>
    <row r="242" spans="1:7" s="14" customFormat="1" ht="15.75" x14ac:dyDescent="0.25">
      <c r="A242" s="5"/>
      <c r="B242" s="12" t="s">
        <v>177</v>
      </c>
      <c r="C242" s="27">
        <f>(21090+10775+2983)/(1117+91)</f>
        <v>28.847682119205299</v>
      </c>
      <c r="D242" s="12" t="s">
        <v>15</v>
      </c>
      <c r="E242" s="4" t="s">
        <v>323</v>
      </c>
      <c r="F242" s="5"/>
      <c r="G242" s="5"/>
    </row>
    <row r="243" spans="1:7" s="14" customFormat="1" ht="78.75" x14ac:dyDescent="0.25">
      <c r="A243" s="5"/>
      <c r="B243" s="48" t="s">
        <v>330</v>
      </c>
      <c r="C243" s="47">
        <v>1.0589999999999999</v>
      </c>
      <c r="D243" s="12" t="s">
        <v>6</v>
      </c>
      <c r="E243" s="4"/>
      <c r="F243" s="5"/>
      <c r="G243" s="5"/>
    </row>
    <row r="244" spans="1:7" s="14" customFormat="1" ht="42.75" customHeight="1" x14ac:dyDescent="0.25">
      <c r="A244" s="5"/>
      <c r="B244" s="3" t="s">
        <v>189</v>
      </c>
      <c r="C244" s="27">
        <f>(1218+90)/(1496+103)*100</f>
        <v>81.801125703564722</v>
      </c>
      <c r="D244" s="12" t="s">
        <v>6</v>
      </c>
      <c r="E244" s="4"/>
      <c r="F244" s="5"/>
      <c r="G244" s="5"/>
    </row>
    <row r="245" spans="1:7" s="14" customFormat="1" ht="41.25" customHeight="1" x14ac:dyDescent="0.25">
      <c r="A245" s="5"/>
      <c r="B245" s="3" t="s">
        <v>190</v>
      </c>
      <c r="C245" s="24">
        <v>9.8000000000000007</v>
      </c>
      <c r="D245" s="12" t="s">
        <v>6</v>
      </c>
      <c r="E245" s="4"/>
      <c r="F245" s="5"/>
      <c r="G245" s="5"/>
    </row>
    <row r="246" spans="1:7" s="14" customFormat="1" ht="31.5" x14ac:dyDescent="0.25">
      <c r="A246" s="5"/>
      <c r="B246" s="3" t="s">
        <v>191</v>
      </c>
      <c r="C246" s="24"/>
      <c r="D246" s="12"/>
      <c r="E246" s="4"/>
      <c r="F246" s="5"/>
      <c r="G246" s="5"/>
    </row>
    <row r="247" spans="1:7" s="14" customFormat="1" ht="47.25" x14ac:dyDescent="0.25">
      <c r="A247" s="5"/>
      <c r="B247" s="3" t="s">
        <v>192</v>
      </c>
      <c r="C247" s="24">
        <v>100</v>
      </c>
      <c r="D247" s="12" t="s">
        <v>6</v>
      </c>
      <c r="E247" s="4"/>
      <c r="F247" s="5"/>
      <c r="G247" s="5"/>
    </row>
    <row r="248" spans="1:7" s="14" customFormat="1" ht="31.5" x14ac:dyDescent="0.25">
      <c r="A248" s="5"/>
      <c r="B248" s="3" t="s">
        <v>193</v>
      </c>
      <c r="C248" s="24">
        <v>82.3</v>
      </c>
      <c r="D248" s="12" t="s">
        <v>6</v>
      </c>
      <c r="E248" s="4"/>
      <c r="F248" s="5"/>
      <c r="G248" s="5"/>
    </row>
    <row r="249" spans="1:7" s="14" customFormat="1" ht="31.5" x14ac:dyDescent="0.25">
      <c r="A249" s="5"/>
      <c r="B249" s="3" t="s">
        <v>194</v>
      </c>
      <c r="C249" s="24"/>
      <c r="D249" s="12"/>
      <c r="E249" s="4"/>
      <c r="F249" s="5"/>
      <c r="G249" s="5"/>
    </row>
    <row r="250" spans="1:7" s="14" customFormat="1" ht="15.75" x14ac:dyDescent="0.25">
      <c r="A250" s="5"/>
      <c r="B250" s="12" t="s">
        <v>195</v>
      </c>
      <c r="C250" s="24"/>
      <c r="D250" s="12"/>
      <c r="E250" s="4"/>
      <c r="F250" s="5"/>
      <c r="G250" s="5"/>
    </row>
    <row r="251" spans="1:7" s="14" customFormat="1" ht="15.75" x14ac:dyDescent="0.25">
      <c r="A251" s="5"/>
      <c r="B251" s="12" t="s">
        <v>105</v>
      </c>
      <c r="C251" s="24">
        <v>38.9</v>
      </c>
      <c r="D251" s="12" t="s">
        <v>47</v>
      </c>
      <c r="E251" s="4"/>
      <c r="F251" s="5"/>
      <c r="G251" s="5"/>
    </row>
    <row r="252" spans="1:7" s="14" customFormat="1" ht="15.75" x14ac:dyDescent="0.25">
      <c r="A252" s="5"/>
      <c r="B252" s="12" t="s">
        <v>114</v>
      </c>
      <c r="C252" s="24">
        <v>38.9</v>
      </c>
      <c r="D252" s="12" t="s">
        <v>47</v>
      </c>
      <c r="E252" s="4"/>
      <c r="F252" s="5"/>
      <c r="G252" s="5"/>
    </row>
    <row r="253" spans="1:7" s="14" customFormat="1" ht="52.5" customHeight="1" x14ac:dyDescent="0.25">
      <c r="A253" s="5"/>
      <c r="B253" s="3" t="s">
        <v>196</v>
      </c>
      <c r="C253" s="24">
        <v>100</v>
      </c>
      <c r="D253" s="12" t="s">
        <v>6</v>
      </c>
      <c r="E253" s="4"/>
      <c r="F253" s="5"/>
      <c r="G253" s="5"/>
    </row>
    <row r="254" spans="1:7" s="14" customFormat="1" ht="34.5" customHeight="1" x14ac:dyDescent="0.25">
      <c r="A254" s="5"/>
      <c r="B254" s="3" t="s">
        <v>197</v>
      </c>
      <c r="C254" s="24">
        <v>27.8</v>
      </c>
      <c r="D254" s="48" t="s">
        <v>43</v>
      </c>
      <c r="E254" s="4"/>
      <c r="F254" s="5"/>
      <c r="G254" s="5"/>
    </row>
    <row r="255" spans="1:7" s="14" customFormat="1" ht="15.75" x14ac:dyDescent="0.25">
      <c r="A255" s="5"/>
      <c r="B255" s="3" t="s">
        <v>198</v>
      </c>
      <c r="C255" s="24"/>
      <c r="D255" s="12"/>
      <c r="E255" s="4"/>
      <c r="F255" s="5"/>
      <c r="G255" s="5"/>
    </row>
    <row r="256" spans="1:7" s="14" customFormat="1" ht="31.5" x14ac:dyDescent="0.25">
      <c r="A256" s="5"/>
      <c r="B256" s="3" t="s">
        <v>199</v>
      </c>
      <c r="C256" s="24"/>
      <c r="D256" s="12"/>
      <c r="E256" s="4"/>
      <c r="F256" s="5"/>
      <c r="G256" s="5"/>
    </row>
    <row r="257" spans="1:7" s="14" customFormat="1" ht="15.75" x14ac:dyDescent="0.25">
      <c r="A257" s="5"/>
      <c r="B257" s="12" t="s">
        <v>200</v>
      </c>
      <c r="C257" s="24">
        <v>86.7</v>
      </c>
      <c r="D257" s="12" t="s">
        <v>6</v>
      </c>
      <c r="E257" s="4"/>
      <c r="F257" s="5"/>
      <c r="G257" s="5"/>
    </row>
    <row r="258" spans="1:7" s="14" customFormat="1" ht="15.75" x14ac:dyDescent="0.25">
      <c r="A258" s="5"/>
      <c r="B258" s="12" t="s">
        <v>201</v>
      </c>
      <c r="C258" s="24">
        <v>62.5</v>
      </c>
      <c r="D258" s="12" t="s">
        <v>6</v>
      </c>
      <c r="E258" s="4"/>
      <c r="F258" s="5"/>
      <c r="G258" s="5"/>
    </row>
    <row r="259" spans="1:7" s="14" customFormat="1" ht="31.5" x14ac:dyDescent="0.25">
      <c r="A259" s="5"/>
      <c r="B259" s="3" t="s">
        <v>202</v>
      </c>
      <c r="C259" s="24"/>
      <c r="D259" s="12"/>
      <c r="E259" s="4"/>
      <c r="F259" s="5"/>
      <c r="G259" s="5"/>
    </row>
    <row r="260" spans="1:7" s="14" customFormat="1" ht="15.75" x14ac:dyDescent="0.25">
      <c r="A260" s="5"/>
      <c r="B260" s="12" t="s">
        <v>203</v>
      </c>
      <c r="C260" s="27">
        <v>0.87</v>
      </c>
      <c r="D260" s="12" t="s">
        <v>6</v>
      </c>
      <c r="E260" s="4"/>
      <c r="F260" s="5"/>
      <c r="G260" s="5"/>
    </row>
    <row r="261" spans="1:7" s="14" customFormat="1" ht="15.75" x14ac:dyDescent="0.25">
      <c r="A261" s="5"/>
      <c r="B261" s="42" t="s">
        <v>204</v>
      </c>
      <c r="C261" s="24">
        <v>0.13</v>
      </c>
      <c r="D261" s="12" t="s">
        <v>6</v>
      </c>
      <c r="E261" s="4"/>
      <c r="F261" s="5"/>
      <c r="G261" s="5"/>
    </row>
    <row r="262" spans="1:7" s="14" customFormat="1" ht="15.75" x14ac:dyDescent="0.25">
      <c r="A262" s="5"/>
      <c r="B262" s="12" t="s">
        <v>205</v>
      </c>
      <c r="C262" s="24">
        <v>0.13</v>
      </c>
      <c r="D262" s="12" t="s">
        <v>6</v>
      </c>
      <c r="E262" s="4"/>
      <c r="F262" s="5"/>
      <c r="G262" s="5"/>
    </row>
    <row r="263" spans="1:7" s="14" customFormat="1" ht="31.5" x14ac:dyDescent="0.25">
      <c r="A263" s="5"/>
      <c r="B263" s="3" t="s">
        <v>206</v>
      </c>
      <c r="C263" s="24"/>
      <c r="D263" s="12"/>
      <c r="E263" s="4"/>
      <c r="F263" s="5"/>
      <c r="G263" s="5"/>
    </row>
    <row r="264" spans="1:7" s="14" customFormat="1" ht="15.75" x14ac:dyDescent="0.25">
      <c r="A264" s="5"/>
      <c r="B264" s="12" t="s">
        <v>171</v>
      </c>
      <c r="C264" s="24">
        <v>0.74</v>
      </c>
      <c r="D264" s="12" t="s">
        <v>6</v>
      </c>
      <c r="E264" s="4"/>
      <c r="F264" s="5"/>
      <c r="G264" s="5"/>
    </row>
    <row r="265" spans="1:7" s="14" customFormat="1" ht="15.75" x14ac:dyDescent="0.25">
      <c r="A265" s="5"/>
      <c r="B265" s="12" t="s">
        <v>172</v>
      </c>
      <c r="C265" s="24">
        <v>0</v>
      </c>
      <c r="D265" s="12" t="s">
        <v>6</v>
      </c>
      <c r="E265" s="4"/>
      <c r="F265" s="5"/>
      <c r="G265" s="5"/>
    </row>
    <row r="266" spans="1:7" s="14" customFormat="1" ht="15.75" x14ac:dyDescent="0.25">
      <c r="A266" s="5"/>
      <c r="B266" s="12" t="s">
        <v>173</v>
      </c>
      <c r="C266" s="24">
        <v>0.13</v>
      </c>
      <c r="D266" s="12" t="s">
        <v>6</v>
      </c>
      <c r="E266" s="4"/>
      <c r="F266" s="5"/>
      <c r="G266" s="5"/>
    </row>
    <row r="267" spans="1:7" s="14" customFormat="1" ht="43.5" customHeight="1" x14ac:dyDescent="0.25">
      <c r="A267" s="5"/>
      <c r="B267" s="3" t="s">
        <v>207</v>
      </c>
      <c r="C267" s="24"/>
      <c r="D267" s="12"/>
      <c r="E267" s="4"/>
      <c r="F267" s="5"/>
      <c r="G267" s="5"/>
    </row>
    <row r="268" spans="1:7" s="14" customFormat="1" ht="15.75" x14ac:dyDescent="0.25">
      <c r="A268" s="5"/>
      <c r="B268" s="12" t="s">
        <v>105</v>
      </c>
      <c r="C268" s="24">
        <v>1.5</v>
      </c>
      <c r="D268" s="12" t="s">
        <v>6</v>
      </c>
      <c r="E268" s="4"/>
      <c r="F268" s="5"/>
      <c r="G268" s="5"/>
    </row>
    <row r="269" spans="1:7" s="14" customFormat="1" ht="15.75" x14ac:dyDescent="0.25">
      <c r="A269" s="5"/>
      <c r="B269" s="12" t="s">
        <v>176</v>
      </c>
      <c r="C269" s="24">
        <v>28</v>
      </c>
      <c r="D269" s="12" t="s">
        <v>6</v>
      </c>
      <c r="E269" s="4"/>
      <c r="F269" s="5"/>
      <c r="G269" s="5"/>
    </row>
    <row r="270" spans="1:7" s="14" customFormat="1" ht="15.75" x14ac:dyDescent="0.25">
      <c r="A270" s="5"/>
      <c r="B270" s="12" t="s">
        <v>177</v>
      </c>
      <c r="C270" s="24">
        <v>72</v>
      </c>
      <c r="D270" s="12" t="s">
        <v>6</v>
      </c>
      <c r="E270" s="4"/>
      <c r="F270" s="5"/>
      <c r="G270" s="5"/>
    </row>
    <row r="271" spans="1:7" s="14" customFormat="1" ht="31.5" x14ac:dyDescent="0.25">
      <c r="A271" s="5"/>
      <c r="B271" s="3" t="s">
        <v>208</v>
      </c>
      <c r="C271" s="24"/>
      <c r="D271" s="12"/>
      <c r="E271" s="4"/>
      <c r="F271" s="5"/>
      <c r="G271" s="5"/>
    </row>
    <row r="272" spans="1:7" s="14" customFormat="1" ht="47.25" x14ac:dyDescent="0.25">
      <c r="A272" s="5"/>
      <c r="B272" s="3" t="s">
        <v>209</v>
      </c>
      <c r="C272" s="24"/>
      <c r="D272" s="12"/>
      <c r="E272" s="4"/>
      <c r="F272" s="5"/>
      <c r="G272" s="5"/>
    </row>
    <row r="273" spans="1:7" s="14" customFormat="1" ht="15.75" x14ac:dyDescent="0.25">
      <c r="A273" s="5"/>
      <c r="B273" s="12" t="s">
        <v>105</v>
      </c>
      <c r="C273" s="24">
        <v>24</v>
      </c>
      <c r="D273" s="12" t="s">
        <v>6</v>
      </c>
      <c r="E273" s="4"/>
      <c r="F273" s="5"/>
      <c r="G273" s="5"/>
    </row>
    <row r="274" spans="1:7" s="14" customFormat="1" ht="15.75" x14ac:dyDescent="0.25">
      <c r="A274" s="5"/>
      <c r="B274" s="12" t="s">
        <v>176</v>
      </c>
      <c r="C274" s="24">
        <v>38.700000000000003</v>
      </c>
      <c r="D274" s="12" t="s">
        <v>6</v>
      </c>
      <c r="E274" s="4"/>
      <c r="F274" s="5"/>
      <c r="G274" s="5"/>
    </row>
    <row r="275" spans="1:7" s="14" customFormat="1" ht="15.75" x14ac:dyDescent="0.25">
      <c r="A275" s="5"/>
      <c r="B275" s="12" t="s">
        <v>177</v>
      </c>
      <c r="C275" s="24">
        <v>20.7</v>
      </c>
      <c r="D275" s="12" t="s">
        <v>6</v>
      </c>
      <c r="E275" s="4"/>
      <c r="F275" s="5"/>
      <c r="G275" s="5"/>
    </row>
    <row r="276" spans="1:7" s="14" customFormat="1" ht="47.25" x14ac:dyDescent="0.25">
      <c r="A276" s="5"/>
      <c r="B276" s="48" t="s">
        <v>331</v>
      </c>
      <c r="C276" s="24"/>
      <c r="D276" s="12" t="s">
        <v>6</v>
      </c>
      <c r="E276" s="4"/>
      <c r="F276" s="5"/>
      <c r="G276" s="5"/>
    </row>
    <row r="277" spans="1:7" s="18" customFormat="1" ht="47.25" x14ac:dyDescent="0.25">
      <c r="A277" s="50"/>
      <c r="B277" s="51" t="s">
        <v>210</v>
      </c>
      <c r="C277" s="28">
        <v>1.75</v>
      </c>
      <c r="D277" s="48" t="s">
        <v>6</v>
      </c>
      <c r="E277" s="50"/>
      <c r="F277" s="50"/>
      <c r="G277" s="50"/>
    </row>
    <row r="278" spans="1:7" s="14" customFormat="1" ht="47.25" x14ac:dyDescent="0.25">
      <c r="A278" s="5"/>
      <c r="B278" s="3" t="s">
        <v>211</v>
      </c>
      <c r="C278" s="24"/>
      <c r="D278" s="12" t="s">
        <v>6</v>
      </c>
      <c r="E278" s="4"/>
      <c r="F278" s="5"/>
      <c r="G278" s="5"/>
    </row>
    <row r="279" spans="1:7" s="14" customFormat="1" ht="47.25" x14ac:dyDescent="0.25">
      <c r="A279" s="5"/>
      <c r="B279" s="3" t="s">
        <v>212</v>
      </c>
      <c r="C279" s="24">
        <v>0.2</v>
      </c>
      <c r="D279" s="12" t="s">
        <v>6</v>
      </c>
      <c r="E279" s="4"/>
      <c r="F279" s="5"/>
      <c r="G279" s="5"/>
    </row>
    <row r="280" spans="1:7" s="14" customFormat="1" ht="47.25" x14ac:dyDescent="0.25">
      <c r="A280" s="5"/>
      <c r="B280" s="3" t="s">
        <v>213</v>
      </c>
      <c r="C280" s="24"/>
      <c r="D280" s="12"/>
      <c r="E280" s="4"/>
      <c r="F280" s="5"/>
      <c r="G280" s="5"/>
    </row>
    <row r="281" spans="1:7" s="14" customFormat="1" ht="31.5" x14ac:dyDescent="0.25">
      <c r="A281" s="5"/>
      <c r="B281" s="3" t="s">
        <v>214</v>
      </c>
      <c r="C281" s="24">
        <f>30/32*100</f>
        <v>93.75</v>
      </c>
      <c r="D281" s="12" t="s">
        <v>6</v>
      </c>
      <c r="E281" s="4"/>
      <c r="F281" s="5"/>
      <c r="G281" s="5"/>
    </row>
    <row r="282" spans="1:7" s="14" customFormat="1" ht="31.5" x14ac:dyDescent="0.25">
      <c r="A282" s="5"/>
      <c r="B282" s="3" t="s">
        <v>215</v>
      </c>
      <c r="C282" s="24"/>
      <c r="D282" s="12"/>
      <c r="E282" s="4"/>
      <c r="F282" s="5"/>
      <c r="G282" s="5"/>
    </row>
    <row r="283" spans="1:7" s="14" customFormat="1" ht="47.25" x14ac:dyDescent="0.25">
      <c r="A283" s="5"/>
      <c r="B283" s="48" t="s">
        <v>332</v>
      </c>
      <c r="C283" s="24">
        <v>4</v>
      </c>
      <c r="D283" s="12" t="s">
        <v>6</v>
      </c>
      <c r="E283" s="4"/>
      <c r="F283" s="5"/>
      <c r="G283" s="5"/>
    </row>
    <row r="284" spans="1:7" s="14" customFormat="1" ht="31.5" x14ac:dyDescent="0.25">
      <c r="A284" s="5"/>
      <c r="B284" s="3" t="s">
        <v>216</v>
      </c>
      <c r="C284" s="24"/>
      <c r="D284" s="12"/>
      <c r="E284" s="4"/>
      <c r="F284" s="5"/>
      <c r="G284" s="5"/>
    </row>
    <row r="285" spans="1:7" s="14" customFormat="1" ht="31.5" x14ac:dyDescent="0.25">
      <c r="A285" s="5"/>
      <c r="B285" s="3" t="s">
        <v>333</v>
      </c>
      <c r="C285" s="24"/>
      <c r="D285" s="12"/>
      <c r="E285" s="4"/>
      <c r="F285" s="5"/>
      <c r="G285" s="5"/>
    </row>
    <row r="286" spans="1:7" s="14" customFormat="1" ht="15.75" x14ac:dyDescent="0.25">
      <c r="A286" s="5"/>
      <c r="B286" s="12" t="s">
        <v>200</v>
      </c>
      <c r="C286" s="24">
        <v>100</v>
      </c>
      <c r="D286" s="12" t="s">
        <v>6</v>
      </c>
      <c r="E286" s="4"/>
      <c r="F286" s="5"/>
      <c r="G286" s="5"/>
    </row>
    <row r="287" spans="1:7" s="14" customFormat="1" ht="15.75" x14ac:dyDescent="0.25">
      <c r="A287" s="5"/>
      <c r="B287" s="12" t="s">
        <v>201</v>
      </c>
      <c r="C287" s="24">
        <v>100</v>
      </c>
      <c r="D287" s="12" t="s">
        <v>6</v>
      </c>
      <c r="E287" s="4"/>
      <c r="F287" s="5"/>
      <c r="G287" s="5"/>
    </row>
    <row r="288" spans="1:7" s="14" customFormat="1" ht="31.5" x14ac:dyDescent="0.25">
      <c r="A288" s="5"/>
      <c r="B288" s="3" t="s">
        <v>217</v>
      </c>
      <c r="C288" s="24"/>
      <c r="D288" s="12"/>
      <c r="E288" s="4"/>
      <c r="F288" s="5"/>
      <c r="G288" s="5"/>
    </row>
    <row r="289" spans="1:7" s="14" customFormat="1" ht="15.75" x14ac:dyDescent="0.25">
      <c r="A289" s="5"/>
      <c r="B289" s="12" t="s">
        <v>200</v>
      </c>
      <c r="C289" s="24">
        <v>0</v>
      </c>
      <c r="D289" s="12" t="s">
        <v>6</v>
      </c>
      <c r="E289" s="4"/>
      <c r="F289" s="5"/>
      <c r="G289" s="5"/>
    </row>
    <row r="290" spans="1:7" s="14" customFormat="1" ht="15.75" x14ac:dyDescent="0.25">
      <c r="A290" s="5"/>
      <c r="B290" s="12" t="s">
        <v>201</v>
      </c>
      <c r="C290" s="24">
        <v>10.5</v>
      </c>
      <c r="D290" s="12" t="s">
        <v>6</v>
      </c>
      <c r="E290" s="4"/>
      <c r="F290" s="5"/>
      <c r="G290" s="5"/>
    </row>
    <row r="291" spans="1:7" s="14" customFormat="1" ht="31.5" x14ac:dyDescent="0.25">
      <c r="A291" s="5"/>
      <c r="B291" s="3" t="s">
        <v>218</v>
      </c>
      <c r="C291" s="24"/>
      <c r="D291" s="12"/>
      <c r="E291" s="4"/>
      <c r="F291" s="5"/>
      <c r="G291" s="5"/>
    </row>
    <row r="292" spans="1:7" s="14" customFormat="1" ht="15.75" x14ac:dyDescent="0.25">
      <c r="A292" s="5"/>
      <c r="B292" s="12" t="s">
        <v>200</v>
      </c>
      <c r="C292" s="24">
        <v>60.1</v>
      </c>
      <c r="D292" s="12" t="s">
        <v>6</v>
      </c>
      <c r="E292" s="4"/>
      <c r="F292" s="5"/>
      <c r="G292" s="5"/>
    </row>
    <row r="293" spans="1:7" s="14" customFormat="1" ht="15.75" x14ac:dyDescent="0.25">
      <c r="A293" s="5"/>
      <c r="B293" s="12" t="s">
        <v>201</v>
      </c>
      <c r="C293" s="24">
        <v>54</v>
      </c>
      <c r="D293" s="12" t="s">
        <v>6</v>
      </c>
      <c r="E293" s="4"/>
      <c r="F293" s="5"/>
      <c r="G293" s="5"/>
    </row>
    <row r="294" spans="1:7" s="14" customFormat="1" ht="15.75" x14ac:dyDescent="0.25">
      <c r="A294" s="5"/>
      <c r="B294" s="42" t="s">
        <v>219</v>
      </c>
      <c r="C294" s="24"/>
      <c r="D294" s="12"/>
      <c r="E294" s="4"/>
      <c r="F294" s="5"/>
      <c r="G294" s="5"/>
    </row>
    <row r="295" spans="1:7" s="14" customFormat="1" ht="15.75" x14ac:dyDescent="0.25">
      <c r="A295" s="5"/>
      <c r="B295" s="49" t="s">
        <v>220</v>
      </c>
      <c r="C295" s="24"/>
      <c r="D295" s="12"/>
      <c r="E295" s="4"/>
      <c r="F295" s="5"/>
      <c r="G295" s="5"/>
    </row>
    <row r="296" spans="1:7" s="14" customFormat="1" ht="15.75" x14ac:dyDescent="0.25">
      <c r="A296" s="5"/>
      <c r="B296" s="12" t="s">
        <v>221</v>
      </c>
      <c r="C296" s="24"/>
      <c r="D296" s="12"/>
      <c r="E296" s="4"/>
      <c r="F296" s="5"/>
      <c r="G296" s="5"/>
    </row>
    <row r="297" spans="1:7" s="14" customFormat="1" ht="31.5" x14ac:dyDescent="0.25">
      <c r="A297" s="5"/>
      <c r="B297" s="3" t="s">
        <v>222</v>
      </c>
      <c r="C297" s="24">
        <v>75</v>
      </c>
      <c r="D297" s="12" t="s">
        <v>6</v>
      </c>
      <c r="E297" s="4"/>
      <c r="F297" s="5"/>
      <c r="G297" s="5"/>
    </row>
    <row r="298" spans="1:7" s="14" customFormat="1" ht="15.75" x14ac:dyDescent="0.25">
      <c r="A298" s="5"/>
      <c r="B298" s="52" t="s">
        <v>223</v>
      </c>
      <c r="C298" s="24"/>
      <c r="D298" s="12"/>
      <c r="E298" s="4"/>
      <c r="F298" s="5"/>
      <c r="G298" s="5"/>
    </row>
    <row r="299" spans="1:7" s="14" customFormat="1" ht="15.75" x14ac:dyDescent="0.25">
      <c r="A299" s="5"/>
      <c r="B299" s="12" t="s">
        <v>224</v>
      </c>
      <c r="C299" s="27">
        <f>(5237+0)/(54572+21591)*100</f>
        <v>6.8760421727085328</v>
      </c>
      <c r="D299" s="12" t="s">
        <v>6</v>
      </c>
      <c r="E299" s="4"/>
      <c r="F299" s="5"/>
      <c r="G299" s="5"/>
    </row>
    <row r="300" spans="1:7" s="14" customFormat="1" ht="15.75" x14ac:dyDescent="0.25">
      <c r="A300" s="5"/>
      <c r="B300" s="12" t="s">
        <v>225</v>
      </c>
      <c r="C300" s="27">
        <f>1393/(54572+21591)*100</f>
        <v>1.8289720730538452</v>
      </c>
      <c r="D300" s="12" t="s">
        <v>6</v>
      </c>
      <c r="E300" s="4"/>
      <c r="F300" s="5"/>
      <c r="G300" s="5"/>
    </row>
    <row r="301" spans="1:7" s="14" customFormat="1" ht="15.75" x14ac:dyDescent="0.25">
      <c r="A301" s="5"/>
      <c r="B301" s="12" t="s">
        <v>226</v>
      </c>
      <c r="C301" s="27">
        <f>953/(54572+21591)*100</f>
        <v>1.2512637369851503</v>
      </c>
      <c r="D301" s="12" t="s">
        <v>6</v>
      </c>
      <c r="E301" s="4"/>
      <c r="F301" s="53"/>
      <c r="G301" s="5"/>
    </row>
    <row r="302" spans="1:7" s="14" customFormat="1" ht="15.75" x14ac:dyDescent="0.25">
      <c r="A302" s="5"/>
      <c r="B302" s="12" t="s">
        <v>227</v>
      </c>
      <c r="C302" s="27">
        <f>5132/(54572+21591)*100</f>
        <v>6.7381799561466851</v>
      </c>
      <c r="D302" s="12" t="s">
        <v>6</v>
      </c>
      <c r="E302" s="4"/>
      <c r="F302" s="5"/>
      <c r="G302" s="5"/>
    </row>
    <row r="303" spans="1:7" s="14" customFormat="1" ht="15.75" x14ac:dyDescent="0.25">
      <c r="A303" s="5"/>
      <c r="B303" s="12" t="s">
        <v>228</v>
      </c>
      <c r="C303" s="27"/>
      <c r="D303" s="12"/>
      <c r="E303" s="4"/>
      <c r="F303" s="5"/>
      <c r="G303" s="5"/>
    </row>
    <row r="304" spans="1:7" s="14" customFormat="1" ht="15.75" x14ac:dyDescent="0.25">
      <c r="A304" s="5"/>
      <c r="B304" s="12" t="s">
        <v>229</v>
      </c>
      <c r="C304" s="27"/>
      <c r="D304" s="12" t="s">
        <v>6</v>
      </c>
      <c r="E304" s="4"/>
      <c r="F304" s="5"/>
      <c r="G304" s="5"/>
    </row>
    <row r="305" spans="1:7" s="14" customFormat="1" ht="15.75" x14ac:dyDescent="0.25">
      <c r="A305" s="5"/>
      <c r="B305" s="12" t="s">
        <v>230</v>
      </c>
      <c r="C305" s="27"/>
      <c r="D305" s="12" t="s">
        <v>6</v>
      </c>
      <c r="E305" s="4"/>
      <c r="F305" s="5"/>
      <c r="G305" s="5"/>
    </row>
    <row r="306" spans="1:7" s="14" customFormat="1" ht="15.75" x14ac:dyDescent="0.25">
      <c r="A306" s="5"/>
      <c r="B306" s="12" t="s">
        <v>231</v>
      </c>
      <c r="C306" s="24"/>
      <c r="D306" s="12"/>
      <c r="E306" s="4"/>
      <c r="F306" s="5"/>
      <c r="G306" s="5"/>
    </row>
    <row r="307" spans="1:7" s="14" customFormat="1" ht="15.75" x14ac:dyDescent="0.25">
      <c r="A307" s="5"/>
      <c r="B307" s="12" t="s">
        <v>229</v>
      </c>
      <c r="C307" s="24"/>
      <c r="D307" s="12" t="s">
        <v>6</v>
      </c>
      <c r="E307" s="4"/>
      <c r="F307" s="5"/>
      <c r="G307" s="5"/>
    </row>
    <row r="308" spans="1:7" s="14" customFormat="1" ht="15.75" x14ac:dyDescent="0.25">
      <c r="A308" s="5"/>
      <c r="B308" s="12" t="s">
        <v>232</v>
      </c>
      <c r="C308" s="24"/>
      <c r="D308" s="12" t="s">
        <v>6</v>
      </c>
      <c r="E308" s="4"/>
      <c r="F308" s="5"/>
      <c r="G308" s="5"/>
    </row>
    <row r="309" spans="1:7" s="14" customFormat="1" ht="31.5" x14ac:dyDescent="0.25">
      <c r="A309" s="5"/>
      <c r="B309" s="3" t="s">
        <v>233</v>
      </c>
      <c r="C309" s="27">
        <v>7.9448025944356182</v>
      </c>
      <c r="D309" s="12" t="s">
        <v>6</v>
      </c>
      <c r="E309" s="4"/>
      <c r="F309" s="5"/>
      <c r="G309" s="5"/>
    </row>
    <row r="310" spans="1:7" s="14" customFormat="1" ht="31.5" x14ac:dyDescent="0.25">
      <c r="A310" s="5"/>
      <c r="B310" s="3" t="s">
        <v>234</v>
      </c>
      <c r="C310" s="24"/>
      <c r="D310" s="12"/>
      <c r="E310" s="4"/>
      <c r="F310" s="5"/>
      <c r="G310" s="5"/>
    </row>
    <row r="311" spans="1:7" s="14" customFormat="1" ht="31.5" x14ac:dyDescent="0.25">
      <c r="A311" s="5"/>
      <c r="B311" s="3" t="s">
        <v>235</v>
      </c>
      <c r="C311" s="29">
        <v>0.4</v>
      </c>
      <c r="D311" s="12" t="s">
        <v>6</v>
      </c>
      <c r="E311" s="4"/>
      <c r="F311" s="5"/>
      <c r="G311" s="5"/>
    </row>
    <row r="312" spans="1:7" s="14" customFormat="1" ht="47.25" x14ac:dyDescent="0.25">
      <c r="A312" s="5"/>
      <c r="B312" s="3" t="s">
        <v>334</v>
      </c>
      <c r="C312" s="24">
        <v>0.25</v>
      </c>
      <c r="D312" s="12" t="s">
        <v>6</v>
      </c>
      <c r="E312" s="4"/>
      <c r="F312" s="5"/>
      <c r="G312" s="5"/>
    </row>
    <row r="313" spans="1:7" s="14" customFormat="1" ht="31.5" x14ac:dyDescent="0.25">
      <c r="A313" s="5"/>
      <c r="B313" s="3" t="s">
        <v>236</v>
      </c>
      <c r="C313" s="24">
        <v>0.17</v>
      </c>
      <c r="D313" s="12" t="s">
        <v>6</v>
      </c>
      <c r="E313" s="4"/>
      <c r="F313" s="5"/>
      <c r="G313" s="5"/>
    </row>
    <row r="314" spans="1:7" s="14" customFormat="1" ht="31.5" x14ac:dyDescent="0.25">
      <c r="A314" s="5"/>
      <c r="B314" s="3" t="s">
        <v>237</v>
      </c>
      <c r="C314" s="24"/>
      <c r="D314" s="12"/>
      <c r="E314" s="4"/>
      <c r="F314" s="5"/>
      <c r="G314" s="5"/>
    </row>
    <row r="315" spans="1:7" s="14" customFormat="1" ht="31.5" x14ac:dyDescent="0.25">
      <c r="A315" s="5"/>
      <c r="B315" s="3" t="s">
        <v>238</v>
      </c>
      <c r="C315" s="24">
        <v>100.4</v>
      </c>
      <c r="D315" s="12" t="s">
        <v>6</v>
      </c>
      <c r="E315" s="4"/>
      <c r="F315" s="5"/>
      <c r="G315" s="5"/>
    </row>
    <row r="316" spans="1:7" s="14" customFormat="1" ht="31.5" x14ac:dyDescent="0.25">
      <c r="A316" s="5"/>
      <c r="B316" s="48" t="s">
        <v>239</v>
      </c>
      <c r="C316" s="24"/>
      <c r="D316" s="12"/>
      <c r="E316" s="4"/>
      <c r="F316" s="5"/>
      <c r="G316" s="5"/>
    </row>
    <row r="317" spans="1:7" s="14" customFormat="1" ht="15.75" x14ac:dyDescent="0.25">
      <c r="A317" s="5"/>
      <c r="B317" s="12" t="s">
        <v>105</v>
      </c>
      <c r="C317" s="27">
        <v>46.392405063291136</v>
      </c>
      <c r="D317" s="12" t="s">
        <v>6</v>
      </c>
      <c r="E317" s="4"/>
      <c r="F317" s="5"/>
      <c r="G317" s="5"/>
    </row>
    <row r="318" spans="1:7" s="14" customFormat="1" ht="15.75" x14ac:dyDescent="0.25">
      <c r="A318" s="5"/>
      <c r="B318" s="12" t="s">
        <v>240</v>
      </c>
      <c r="C318" s="27">
        <v>27.57318224740321</v>
      </c>
      <c r="D318" s="12" t="s">
        <v>6</v>
      </c>
      <c r="E318" s="4"/>
      <c r="F318" s="5"/>
      <c r="G318" s="5"/>
    </row>
    <row r="319" spans="1:7" s="14" customFormat="1" ht="78.75" x14ac:dyDescent="0.25">
      <c r="A319" s="5"/>
      <c r="B319" s="3" t="s">
        <v>241</v>
      </c>
      <c r="C319" s="24"/>
      <c r="D319" s="12" t="s">
        <v>6</v>
      </c>
      <c r="E319" s="4"/>
      <c r="F319" s="5"/>
      <c r="G319" s="5"/>
    </row>
    <row r="320" spans="1:7" s="14" customFormat="1" ht="31.5" x14ac:dyDescent="0.25">
      <c r="A320" s="5"/>
      <c r="B320" s="48" t="s">
        <v>242</v>
      </c>
      <c r="C320" s="59">
        <v>35.334242837653477</v>
      </c>
      <c r="D320" s="58" t="s">
        <v>6</v>
      </c>
      <c r="E320" s="4"/>
      <c r="F320" s="5"/>
      <c r="G320" s="5"/>
    </row>
    <row r="321" spans="1:7" s="14" customFormat="1" ht="15.75" x14ac:dyDescent="0.25">
      <c r="A321" s="5"/>
      <c r="B321" s="12" t="s">
        <v>243</v>
      </c>
      <c r="C321" s="60"/>
      <c r="D321" s="58"/>
      <c r="E321" s="4"/>
      <c r="F321" s="5"/>
      <c r="G321" s="5"/>
    </row>
    <row r="322" spans="1:7" s="14" customFormat="1" ht="15.75" x14ac:dyDescent="0.25">
      <c r="A322" s="5"/>
      <c r="B322" s="12" t="s">
        <v>244</v>
      </c>
      <c r="C322" s="61"/>
      <c r="D322" s="58"/>
      <c r="E322" s="4"/>
      <c r="F322" s="5"/>
      <c r="G322" s="5"/>
    </row>
    <row r="323" spans="1:7" s="14" customFormat="1" ht="15.75" x14ac:dyDescent="0.25">
      <c r="A323" s="5"/>
      <c r="B323" s="12" t="s">
        <v>245</v>
      </c>
      <c r="C323" s="24"/>
      <c r="D323" s="12"/>
      <c r="E323" s="4"/>
      <c r="F323" s="5"/>
      <c r="G323" s="5"/>
    </row>
    <row r="324" spans="1:7" s="14" customFormat="1" ht="47.25" x14ac:dyDescent="0.25">
      <c r="A324" s="5"/>
      <c r="B324" s="52" t="s">
        <v>246</v>
      </c>
      <c r="C324" s="24"/>
      <c r="D324" s="12"/>
      <c r="E324" s="4"/>
      <c r="F324" s="5"/>
      <c r="G324" s="5"/>
    </row>
    <row r="325" spans="1:7" s="14" customFormat="1" ht="15.75" x14ac:dyDescent="0.25">
      <c r="A325" s="5"/>
      <c r="B325" s="12" t="s">
        <v>247</v>
      </c>
      <c r="C325" s="24"/>
      <c r="D325" s="12" t="s">
        <v>6</v>
      </c>
      <c r="E325" s="4"/>
      <c r="F325" s="5"/>
      <c r="G325" s="5"/>
    </row>
    <row r="326" spans="1:7" s="14" customFormat="1" ht="15.75" x14ac:dyDescent="0.25">
      <c r="A326" s="5"/>
      <c r="B326" s="12" t="s">
        <v>248</v>
      </c>
      <c r="C326" s="24"/>
      <c r="D326" s="12" t="s">
        <v>6</v>
      </c>
      <c r="E326" s="4"/>
      <c r="F326" s="5"/>
      <c r="G326" s="5"/>
    </row>
    <row r="327" spans="1:7" s="14" customFormat="1" ht="15.75" x14ac:dyDescent="0.25">
      <c r="A327" s="5"/>
      <c r="B327" s="12" t="s">
        <v>249</v>
      </c>
      <c r="C327" s="24"/>
      <c r="D327" s="12" t="s">
        <v>6</v>
      </c>
      <c r="E327" s="4"/>
      <c r="F327" s="5"/>
      <c r="G327" s="5"/>
    </row>
    <row r="328" spans="1:7" s="14" customFormat="1" ht="15.75" x14ac:dyDescent="0.25">
      <c r="A328" s="5"/>
      <c r="B328" s="12" t="s">
        <v>250</v>
      </c>
      <c r="C328" s="24"/>
      <c r="D328" s="12" t="s">
        <v>6</v>
      </c>
      <c r="E328" s="4"/>
      <c r="F328" s="5"/>
      <c r="G328" s="5"/>
    </row>
    <row r="329" spans="1:7" s="14" customFormat="1" ht="15.75" x14ac:dyDescent="0.25">
      <c r="A329" s="5"/>
      <c r="B329" s="49" t="s">
        <v>251</v>
      </c>
      <c r="C329" s="24"/>
      <c r="D329" s="12"/>
      <c r="E329" s="4"/>
      <c r="F329" s="5"/>
      <c r="G329" s="5"/>
    </row>
    <row r="330" spans="1:7" s="14" customFormat="1" ht="15.75" x14ac:dyDescent="0.25">
      <c r="A330" s="5"/>
      <c r="B330" s="42" t="s">
        <v>252</v>
      </c>
      <c r="C330" s="24"/>
      <c r="D330" s="12"/>
      <c r="E330" s="4"/>
      <c r="F330" s="5"/>
      <c r="G330" s="5"/>
    </row>
    <row r="331" spans="1:7" s="14" customFormat="1" ht="15.75" x14ac:dyDescent="0.25">
      <c r="A331" s="5"/>
      <c r="B331" s="12" t="s">
        <v>253</v>
      </c>
      <c r="C331" s="24"/>
      <c r="D331" s="12"/>
      <c r="E331" s="4"/>
      <c r="F331" s="5"/>
      <c r="G331" s="5"/>
    </row>
    <row r="332" spans="1:7" s="14" customFormat="1" ht="15.75" x14ac:dyDescent="0.25">
      <c r="A332" s="5"/>
      <c r="B332" s="12" t="s">
        <v>254</v>
      </c>
      <c r="C332" s="24"/>
      <c r="D332" s="12"/>
      <c r="E332" s="4"/>
      <c r="F332" s="5"/>
      <c r="G332" s="5"/>
    </row>
    <row r="333" spans="1:7" s="14" customFormat="1" ht="15.75" x14ac:dyDescent="0.25">
      <c r="A333" s="5"/>
      <c r="B333" s="12" t="s">
        <v>255</v>
      </c>
      <c r="C333" s="27">
        <f>16891/22883*100</f>
        <v>73.814622208626488</v>
      </c>
      <c r="D333" s="12" t="s">
        <v>6</v>
      </c>
      <c r="E333" s="4"/>
      <c r="F333" s="5"/>
      <c r="G333" s="5"/>
    </row>
    <row r="334" spans="1:7" s="14" customFormat="1" ht="15.75" x14ac:dyDescent="0.25">
      <c r="A334" s="5"/>
      <c r="B334" s="12" t="s">
        <v>256</v>
      </c>
      <c r="C334" s="27">
        <f>2108/22883*100</f>
        <v>9.2120788358169818</v>
      </c>
      <c r="D334" s="12" t="s">
        <v>6</v>
      </c>
      <c r="E334" s="4"/>
      <c r="F334" s="5"/>
      <c r="G334" s="5"/>
    </row>
    <row r="335" spans="1:7" s="14" customFormat="1" ht="15.75" x14ac:dyDescent="0.25">
      <c r="A335" s="5"/>
      <c r="B335" s="12" t="s">
        <v>257</v>
      </c>
      <c r="C335" s="27">
        <f>3884/22883*100</f>
        <v>16.973298955556526</v>
      </c>
      <c r="D335" s="12" t="s">
        <v>6</v>
      </c>
      <c r="E335" s="4"/>
      <c r="F335" s="5"/>
      <c r="G335" s="5"/>
    </row>
    <row r="336" spans="1:7" s="14" customFormat="1" ht="47.25" x14ac:dyDescent="0.25">
      <c r="A336" s="5"/>
      <c r="B336" s="3" t="s">
        <v>258</v>
      </c>
      <c r="C336" s="24"/>
      <c r="D336" s="12"/>
      <c r="E336" s="4"/>
      <c r="F336" s="5"/>
      <c r="G336" s="5"/>
    </row>
    <row r="337" spans="1:7" s="14" customFormat="1" ht="15.75" x14ac:dyDescent="0.25">
      <c r="A337" s="5"/>
      <c r="B337" s="12" t="s">
        <v>259</v>
      </c>
      <c r="C337" s="27">
        <f>14551/752225*100</f>
        <v>1.9343946292665095</v>
      </c>
      <c r="D337" s="12" t="s">
        <v>6</v>
      </c>
      <c r="E337" s="4"/>
      <c r="F337" s="5"/>
      <c r="G337" s="5"/>
    </row>
    <row r="338" spans="1:7" s="14" customFormat="1" ht="15.75" x14ac:dyDescent="0.25">
      <c r="A338" s="5"/>
      <c r="B338" s="12" t="s">
        <v>260</v>
      </c>
      <c r="C338" s="27">
        <f>10083/752225*100</f>
        <v>1.3404234105487056</v>
      </c>
      <c r="D338" s="12" t="s">
        <v>6</v>
      </c>
      <c r="E338" s="4"/>
      <c r="F338" s="5"/>
      <c r="G338" s="5"/>
    </row>
    <row r="339" spans="1:7" s="14" customFormat="1" ht="15.75" x14ac:dyDescent="0.25">
      <c r="A339" s="5"/>
      <c r="B339" s="12" t="s">
        <v>261</v>
      </c>
      <c r="C339" s="27">
        <f>5726/752225*100</f>
        <v>0.76120841503539494</v>
      </c>
      <c r="D339" s="12" t="s">
        <v>6</v>
      </c>
      <c r="E339" s="4"/>
      <c r="F339" s="5"/>
      <c r="G339" s="5"/>
    </row>
    <row r="340" spans="1:7" s="14" customFormat="1" ht="15.75" x14ac:dyDescent="0.25">
      <c r="A340" s="5"/>
      <c r="B340" s="12" t="s">
        <v>262</v>
      </c>
      <c r="C340" s="24"/>
      <c r="D340" s="12"/>
      <c r="E340" s="4"/>
      <c r="F340" s="5"/>
      <c r="G340" s="5"/>
    </row>
    <row r="341" spans="1:7" s="14" customFormat="1" ht="15.75" x14ac:dyDescent="0.25">
      <c r="A341" s="5"/>
      <c r="B341" s="12" t="s">
        <v>263</v>
      </c>
      <c r="C341" s="24"/>
      <c r="D341" s="12"/>
      <c r="E341" s="4"/>
      <c r="F341" s="5"/>
      <c r="G341" s="5"/>
    </row>
    <row r="342" spans="1:7" s="14" customFormat="1" ht="47.25" x14ac:dyDescent="0.25">
      <c r="A342" s="5"/>
      <c r="B342" s="3" t="s">
        <v>264</v>
      </c>
      <c r="C342" s="24"/>
      <c r="D342" s="12"/>
      <c r="E342" s="4"/>
      <c r="F342" s="5"/>
      <c r="G342" s="5"/>
    </row>
    <row r="343" spans="1:7" s="14" customFormat="1" ht="15.75" x14ac:dyDescent="0.25">
      <c r="A343" s="5"/>
      <c r="B343" s="12" t="s">
        <v>265</v>
      </c>
      <c r="C343" s="27">
        <f>13/23572*100</f>
        <v>5.5150178177498725E-2</v>
      </c>
      <c r="D343" s="12" t="s">
        <v>6</v>
      </c>
      <c r="E343" s="4"/>
      <c r="F343" s="5"/>
      <c r="G343" s="5"/>
    </row>
    <row r="344" spans="1:7" s="14" customFormat="1" ht="15.75" x14ac:dyDescent="0.25">
      <c r="A344" s="5"/>
      <c r="B344" s="12" t="s">
        <v>266</v>
      </c>
      <c r="C344" s="27">
        <f>107/23572*100</f>
        <v>0.45392838961479726</v>
      </c>
      <c r="D344" s="12" t="s">
        <v>6</v>
      </c>
      <c r="E344" s="4"/>
      <c r="F344" s="5"/>
      <c r="G344" s="5"/>
    </row>
    <row r="345" spans="1:7" s="14" customFormat="1" ht="15.75" x14ac:dyDescent="0.25">
      <c r="A345" s="5"/>
      <c r="B345" s="12" t="s">
        <v>267</v>
      </c>
      <c r="C345" s="27">
        <f>4/23572*100</f>
        <v>1.6969285593076533E-2</v>
      </c>
      <c r="D345" s="12" t="s">
        <v>6</v>
      </c>
      <c r="E345" s="4"/>
      <c r="F345" s="5"/>
      <c r="G345" s="5"/>
    </row>
    <row r="346" spans="1:7" s="14" customFormat="1" ht="31.5" x14ac:dyDescent="0.25">
      <c r="A346" s="5"/>
      <c r="B346" s="3" t="s">
        <v>268</v>
      </c>
      <c r="C346" s="24"/>
      <c r="D346" s="12"/>
      <c r="E346" s="4"/>
      <c r="F346" s="5"/>
      <c r="G346" s="5"/>
    </row>
    <row r="347" spans="1:7" s="14" customFormat="1" ht="15.75" x14ac:dyDescent="0.25">
      <c r="A347" s="5"/>
      <c r="B347" s="12" t="s">
        <v>269</v>
      </c>
      <c r="C347" s="24"/>
      <c r="D347" s="12"/>
      <c r="E347" s="4"/>
      <c r="F347" s="5"/>
      <c r="G347" s="5"/>
    </row>
    <row r="348" spans="1:7" s="14" customFormat="1" ht="15.75" x14ac:dyDescent="0.25">
      <c r="A348" s="5"/>
      <c r="B348" s="12" t="s">
        <v>270</v>
      </c>
      <c r="C348" s="27">
        <f>2420/16891*100</f>
        <v>14.327156473861821</v>
      </c>
      <c r="D348" s="12" t="s">
        <v>6</v>
      </c>
      <c r="E348" s="4"/>
      <c r="F348" s="5"/>
      <c r="G348" s="5"/>
    </row>
    <row r="349" spans="1:7" s="14" customFormat="1" ht="15.75" x14ac:dyDescent="0.25">
      <c r="A349" s="5"/>
      <c r="B349" s="12" t="s">
        <v>271</v>
      </c>
      <c r="C349" s="27">
        <f>9569/16891*100</f>
        <v>56.651471197679236</v>
      </c>
      <c r="D349" s="12" t="s">
        <v>6</v>
      </c>
      <c r="E349" s="4"/>
      <c r="F349" s="5"/>
      <c r="G349" s="5"/>
    </row>
    <row r="350" spans="1:7" s="14" customFormat="1" ht="15.75" x14ac:dyDescent="0.25">
      <c r="A350" s="5"/>
      <c r="B350" s="12" t="s">
        <v>272</v>
      </c>
      <c r="C350" s="27">
        <f>1914/16891*100</f>
        <v>11.331478302054348</v>
      </c>
      <c r="D350" s="12" t="s">
        <v>6</v>
      </c>
      <c r="E350" s="4"/>
      <c r="F350" s="5"/>
      <c r="G350" s="5"/>
    </row>
    <row r="351" spans="1:7" s="14" customFormat="1" ht="15.75" x14ac:dyDescent="0.25">
      <c r="A351" s="5"/>
      <c r="B351" s="12" t="s">
        <v>273</v>
      </c>
      <c r="C351" s="24"/>
      <c r="D351" s="12"/>
      <c r="E351" s="4"/>
      <c r="F351" s="5"/>
      <c r="G351" s="5"/>
    </row>
    <row r="352" spans="1:7" s="14" customFormat="1" ht="15.75" x14ac:dyDescent="0.25">
      <c r="A352" s="5"/>
      <c r="B352" s="12" t="s">
        <v>270</v>
      </c>
      <c r="C352" s="27">
        <f>151/2108*100</f>
        <v>7.1631878557874753</v>
      </c>
      <c r="D352" s="12" t="s">
        <v>6</v>
      </c>
      <c r="E352" s="4"/>
      <c r="F352" s="5"/>
      <c r="G352" s="5"/>
    </row>
    <row r="353" spans="1:7" s="14" customFormat="1" ht="15.75" x14ac:dyDescent="0.25">
      <c r="A353" s="5"/>
      <c r="B353" s="12" t="s">
        <v>271</v>
      </c>
      <c r="C353" s="27">
        <f>1232/2108*100</f>
        <v>58.444022770398483</v>
      </c>
      <c r="D353" s="12" t="s">
        <v>6</v>
      </c>
      <c r="E353" s="4"/>
      <c r="F353" s="5"/>
      <c r="G353" s="5"/>
    </row>
    <row r="354" spans="1:7" s="14" customFormat="1" ht="15.75" x14ac:dyDescent="0.25">
      <c r="A354" s="5"/>
      <c r="B354" s="12" t="s">
        <v>272</v>
      </c>
      <c r="C354" s="27">
        <f>446/2108*100</f>
        <v>21.157495256166982</v>
      </c>
      <c r="D354" s="12" t="s">
        <v>6</v>
      </c>
      <c r="E354" s="4"/>
      <c r="F354" s="5"/>
      <c r="G354" s="5"/>
    </row>
    <row r="355" spans="1:7" s="14" customFormat="1" ht="15.75" x14ac:dyDescent="0.25">
      <c r="A355" s="5"/>
      <c r="B355" s="12" t="s">
        <v>274</v>
      </c>
      <c r="C355" s="24"/>
      <c r="D355" s="12"/>
      <c r="E355" s="4"/>
      <c r="F355" s="5"/>
      <c r="G355" s="5"/>
    </row>
    <row r="356" spans="1:7" s="14" customFormat="1" ht="15.75" x14ac:dyDescent="0.25">
      <c r="A356" s="5"/>
      <c r="B356" s="12" t="s">
        <v>270</v>
      </c>
      <c r="C356" s="27">
        <f>2420/16891*100</f>
        <v>14.327156473861821</v>
      </c>
      <c r="D356" s="12" t="s">
        <v>6</v>
      </c>
      <c r="E356" s="4"/>
      <c r="F356" s="5"/>
      <c r="G356" s="5"/>
    </row>
    <row r="357" spans="1:7" s="14" customFormat="1" ht="15.75" x14ac:dyDescent="0.25">
      <c r="A357" s="5"/>
      <c r="B357" s="12" t="s">
        <v>271</v>
      </c>
      <c r="C357" s="27">
        <f>9569/16891*100</f>
        <v>56.651471197679236</v>
      </c>
      <c r="D357" s="12" t="s">
        <v>6</v>
      </c>
      <c r="E357" s="4"/>
      <c r="F357" s="5"/>
      <c r="G357" s="5"/>
    </row>
    <row r="358" spans="1:7" s="14" customFormat="1" ht="15.75" x14ac:dyDescent="0.25">
      <c r="A358" s="5"/>
      <c r="B358" s="12" t="s">
        <v>275</v>
      </c>
      <c r="C358" s="27">
        <f>1914/16891*100</f>
        <v>11.331478302054348</v>
      </c>
      <c r="D358" s="12" t="s">
        <v>6</v>
      </c>
      <c r="E358" s="4"/>
      <c r="F358" s="5"/>
      <c r="G358" s="5"/>
    </row>
    <row r="359" spans="1:7" s="14" customFormat="1" ht="31.5" x14ac:dyDescent="0.25">
      <c r="A359" s="5"/>
      <c r="B359" s="3" t="s">
        <v>276</v>
      </c>
      <c r="C359" s="24"/>
      <c r="D359" s="12"/>
      <c r="E359" s="4"/>
      <c r="F359" s="5"/>
      <c r="G359" s="5"/>
    </row>
    <row r="360" spans="1:7" s="14" customFormat="1" ht="15.75" x14ac:dyDescent="0.25">
      <c r="A360" s="5"/>
      <c r="B360" s="12" t="s">
        <v>255</v>
      </c>
      <c r="C360" s="27">
        <f>1551/2105*100</f>
        <v>73.681710213776725</v>
      </c>
      <c r="D360" s="12" t="s">
        <v>6</v>
      </c>
      <c r="E360" s="4"/>
      <c r="F360" s="5"/>
      <c r="G360" s="5"/>
    </row>
    <row r="361" spans="1:7" s="14" customFormat="1" ht="15.75" x14ac:dyDescent="0.25">
      <c r="A361" s="5"/>
      <c r="B361" s="12" t="s">
        <v>256</v>
      </c>
      <c r="C361" s="27">
        <f>364/2105*100</f>
        <v>17.292161520190025</v>
      </c>
      <c r="D361" s="12" t="s">
        <v>6</v>
      </c>
      <c r="E361" s="4"/>
      <c r="F361" s="5"/>
      <c r="G361" s="5"/>
    </row>
    <row r="362" spans="1:7" s="14" customFormat="1" ht="15.75" x14ac:dyDescent="0.25">
      <c r="A362" s="5"/>
      <c r="B362" s="12" t="s">
        <v>257</v>
      </c>
      <c r="C362" s="27">
        <f>190/2105*100</f>
        <v>9.026128266033254</v>
      </c>
      <c r="D362" s="12" t="s">
        <v>6</v>
      </c>
      <c r="E362" s="4"/>
      <c r="F362" s="5"/>
      <c r="G362" s="5"/>
    </row>
    <row r="363" spans="1:7" s="14" customFormat="1" ht="31.5" x14ac:dyDescent="0.25">
      <c r="A363" s="5"/>
      <c r="B363" s="3" t="s">
        <v>277</v>
      </c>
      <c r="C363" s="24"/>
      <c r="D363" s="12"/>
      <c r="E363" s="4"/>
      <c r="F363" s="5"/>
      <c r="G363" s="5"/>
    </row>
    <row r="364" spans="1:7" s="14" customFormat="1" ht="63" x14ac:dyDescent="0.25">
      <c r="A364" s="5"/>
      <c r="B364" s="3" t="s">
        <v>278</v>
      </c>
      <c r="C364" s="24"/>
      <c r="D364" s="12"/>
      <c r="E364" s="4"/>
      <c r="F364" s="5"/>
      <c r="G364" s="5"/>
    </row>
    <row r="365" spans="1:7" s="14" customFormat="1" ht="15.75" x14ac:dyDescent="0.25">
      <c r="A365" s="5"/>
      <c r="B365" s="12" t="s">
        <v>279</v>
      </c>
      <c r="C365" s="27">
        <f>265/393*100</f>
        <v>67.430025445292614</v>
      </c>
      <c r="D365" s="12" t="s">
        <v>6</v>
      </c>
      <c r="E365" s="4"/>
      <c r="F365" s="5"/>
      <c r="G365" s="5"/>
    </row>
    <row r="366" spans="1:7" s="14" customFormat="1" ht="15.75" x14ac:dyDescent="0.25">
      <c r="A366" s="5"/>
      <c r="B366" s="42" t="s">
        <v>280</v>
      </c>
      <c r="C366" s="27">
        <f>254/393*100</f>
        <v>64.631043256997458</v>
      </c>
      <c r="D366" s="12" t="s">
        <v>6</v>
      </c>
      <c r="E366" s="4"/>
      <c r="F366" s="5"/>
      <c r="G366" s="5"/>
    </row>
    <row r="367" spans="1:7" s="14" customFormat="1" ht="15.75" x14ac:dyDescent="0.25">
      <c r="A367" s="5"/>
      <c r="B367" s="12" t="s">
        <v>281</v>
      </c>
      <c r="C367" s="27">
        <f>84/393*100</f>
        <v>21.374045801526716</v>
      </c>
      <c r="D367" s="12" t="s">
        <v>6</v>
      </c>
      <c r="E367" s="4"/>
      <c r="F367" s="5"/>
      <c r="G367" s="5"/>
    </row>
    <row r="368" spans="1:7" s="14" customFormat="1" ht="15.75" x14ac:dyDescent="0.25">
      <c r="A368" s="5"/>
      <c r="B368" s="42" t="s">
        <v>282</v>
      </c>
      <c r="C368" s="27">
        <f>25/393*100</f>
        <v>6.3613231552162848</v>
      </c>
      <c r="D368" s="12" t="s">
        <v>6</v>
      </c>
      <c r="E368" s="4"/>
      <c r="F368" s="5"/>
      <c r="G368" s="5"/>
    </row>
    <row r="369" spans="1:7" s="14" customFormat="1" ht="63" x14ac:dyDescent="0.25">
      <c r="A369" s="5"/>
      <c r="B369" s="3" t="s">
        <v>283</v>
      </c>
      <c r="C369" s="24"/>
      <c r="D369" s="12"/>
      <c r="E369" s="4"/>
      <c r="F369" s="5"/>
      <c r="G369" s="5"/>
    </row>
    <row r="370" spans="1:7" s="14" customFormat="1" ht="15.75" x14ac:dyDescent="0.25">
      <c r="A370" s="5"/>
      <c r="B370" s="12" t="s">
        <v>181</v>
      </c>
      <c r="C370" s="27">
        <f>11/182*100</f>
        <v>6.0439560439560438</v>
      </c>
      <c r="D370" s="12" t="s">
        <v>6</v>
      </c>
      <c r="E370" s="4"/>
      <c r="F370" s="5"/>
      <c r="G370" s="5"/>
    </row>
    <row r="371" spans="1:7" s="14" customFormat="1" ht="15.75" x14ac:dyDescent="0.25">
      <c r="A371" s="5"/>
      <c r="B371" s="12" t="s">
        <v>184</v>
      </c>
      <c r="C371" s="27">
        <f>17/211*100</f>
        <v>8.0568720379146921</v>
      </c>
      <c r="D371" s="12" t="s">
        <v>6</v>
      </c>
      <c r="E371" s="4"/>
      <c r="F371" s="5"/>
      <c r="G371" s="5"/>
    </row>
    <row r="372" spans="1:7" s="14" customFormat="1" ht="15.75" x14ac:dyDescent="0.25">
      <c r="A372" s="5"/>
      <c r="B372" s="12" t="s">
        <v>284</v>
      </c>
      <c r="C372" s="24"/>
      <c r="D372" s="12"/>
      <c r="E372" s="4"/>
      <c r="F372" s="5"/>
      <c r="G372" s="5"/>
    </row>
    <row r="373" spans="1:7" s="14" customFormat="1" ht="31.5" x14ac:dyDescent="0.25">
      <c r="A373" s="5"/>
      <c r="B373" s="3" t="s">
        <v>285</v>
      </c>
      <c r="C373" s="24"/>
      <c r="D373" s="12"/>
      <c r="E373" s="4"/>
      <c r="F373" s="5"/>
      <c r="G373" s="5"/>
    </row>
    <row r="374" spans="1:7" s="14" customFormat="1" ht="15.75" x14ac:dyDescent="0.25">
      <c r="A374" s="5"/>
      <c r="B374" s="12" t="s">
        <v>286</v>
      </c>
      <c r="C374" s="27">
        <f>113/16891*100</f>
        <v>0.66899532295305186</v>
      </c>
      <c r="D374" s="12" t="s">
        <v>6</v>
      </c>
      <c r="E374" s="4"/>
      <c r="F374" s="5"/>
      <c r="G374" s="5"/>
    </row>
    <row r="375" spans="1:7" s="14" customFormat="1" ht="15.75" x14ac:dyDescent="0.25">
      <c r="A375" s="5"/>
      <c r="B375" s="12" t="s">
        <v>287</v>
      </c>
      <c r="C375" s="27">
        <f>53/16891*100</f>
        <v>0.31377656740275889</v>
      </c>
      <c r="D375" s="12" t="s">
        <v>6</v>
      </c>
      <c r="E375" s="4"/>
      <c r="F375" s="5"/>
      <c r="G375" s="5"/>
    </row>
    <row r="376" spans="1:7" s="14" customFormat="1" ht="15.75" x14ac:dyDescent="0.25">
      <c r="A376" s="5"/>
      <c r="B376" s="12" t="s">
        <v>288</v>
      </c>
      <c r="C376" s="27">
        <f>29/16891*100</f>
        <v>0.17168906518264165</v>
      </c>
      <c r="D376" s="12" t="s">
        <v>6</v>
      </c>
      <c r="E376" s="4"/>
      <c r="F376" s="5"/>
      <c r="G376" s="5"/>
    </row>
    <row r="377" spans="1:7" s="14" customFormat="1" ht="31.5" x14ac:dyDescent="0.25">
      <c r="A377" s="5"/>
      <c r="B377" s="3" t="s">
        <v>289</v>
      </c>
      <c r="C377" s="24"/>
      <c r="D377" s="12"/>
      <c r="E377" s="4"/>
      <c r="F377" s="5"/>
      <c r="G377" s="5"/>
    </row>
    <row r="378" spans="1:7" s="14" customFormat="1" ht="31.5" x14ac:dyDescent="0.25">
      <c r="A378" s="5"/>
      <c r="B378" s="3" t="s">
        <v>290</v>
      </c>
      <c r="C378" s="27">
        <f>1141/16891*100</f>
        <v>6.7550766680480727</v>
      </c>
      <c r="D378" s="12" t="s">
        <v>6</v>
      </c>
      <c r="E378" s="4"/>
      <c r="F378" s="5"/>
      <c r="G378" s="5"/>
    </row>
    <row r="379" spans="1:7" s="14" customFormat="1" ht="15.75" x14ac:dyDescent="0.25">
      <c r="A379" s="5"/>
      <c r="B379" s="42" t="s">
        <v>291</v>
      </c>
      <c r="C379" s="24"/>
      <c r="D379" s="12"/>
      <c r="E379" s="4"/>
      <c r="F379" s="5"/>
      <c r="G379" s="5"/>
    </row>
    <row r="380" spans="1:7" s="14" customFormat="1" ht="15.75" x14ac:dyDescent="0.25">
      <c r="A380" s="5"/>
      <c r="B380" s="42" t="s">
        <v>292</v>
      </c>
      <c r="C380" s="24"/>
      <c r="D380" s="12"/>
      <c r="E380" s="4"/>
      <c r="F380" s="5"/>
      <c r="G380" s="5"/>
    </row>
    <row r="381" spans="1:7" s="14" customFormat="1" ht="31.5" x14ac:dyDescent="0.25">
      <c r="A381" s="5"/>
      <c r="B381" s="48" t="s">
        <v>338</v>
      </c>
      <c r="C381" s="24"/>
      <c r="D381" s="58" t="s">
        <v>6</v>
      </c>
      <c r="E381" s="4"/>
      <c r="F381" s="5"/>
      <c r="G381" s="5"/>
    </row>
    <row r="382" spans="1:7" s="14" customFormat="1" ht="15.75" x14ac:dyDescent="0.25">
      <c r="A382" s="5"/>
      <c r="B382" s="12" t="s">
        <v>105</v>
      </c>
      <c r="C382" s="24">
        <v>0.05</v>
      </c>
      <c r="D382" s="58"/>
      <c r="E382" s="4"/>
      <c r="F382" s="5"/>
      <c r="G382" s="5"/>
    </row>
    <row r="383" spans="1:7" s="14" customFormat="1" ht="15.75" x14ac:dyDescent="0.25">
      <c r="A383" s="5"/>
      <c r="B383" s="12" t="s">
        <v>293</v>
      </c>
      <c r="C383" s="24">
        <v>83.3</v>
      </c>
      <c r="D383" s="58"/>
      <c r="E383" s="4"/>
      <c r="F383" s="5"/>
      <c r="G383" s="5"/>
    </row>
    <row r="384" spans="1:7" s="14" customFormat="1" ht="15.75" x14ac:dyDescent="0.25">
      <c r="A384" s="5"/>
      <c r="B384" s="3" t="s">
        <v>294</v>
      </c>
      <c r="C384" s="24">
        <v>0</v>
      </c>
      <c r="D384" s="12" t="s">
        <v>6</v>
      </c>
      <c r="E384" s="4"/>
      <c r="F384" s="5"/>
      <c r="G384" s="5"/>
    </row>
    <row r="385" spans="1:7" s="14" customFormat="1" ht="15.75" x14ac:dyDescent="0.25">
      <c r="A385" s="5"/>
      <c r="B385" s="42" t="s">
        <v>335</v>
      </c>
      <c r="C385" s="24"/>
      <c r="D385" s="12"/>
      <c r="E385" s="4"/>
      <c r="F385" s="5"/>
      <c r="G385" s="5"/>
    </row>
    <row r="386" spans="1:7" s="14" customFormat="1" ht="15.75" x14ac:dyDescent="0.25">
      <c r="A386" s="5"/>
      <c r="B386" s="12" t="s">
        <v>295</v>
      </c>
      <c r="C386" s="24"/>
      <c r="D386" s="12"/>
      <c r="E386" s="4"/>
      <c r="F386" s="5"/>
      <c r="G386" s="5"/>
    </row>
    <row r="387" spans="1:7" s="14" customFormat="1" ht="31.5" x14ac:dyDescent="0.25">
      <c r="A387" s="5"/>
      <c r="B387" s="3" t="s">
        <v>296</v>
      </c>
      <c r="C387" s="21">
        <v>84.5</v>
      </c>
      <c r="D387" s="12" t="s">
        <v>6</v>
      </c>
      <c r="E387" s="4"/>
      <c r="F387" s="5"/>
      <c r="G387" s="5"/>
    </row>
    <row r="388" spans="1:7" s="14" customFormat="1" ht="31.5" x14ac:dyDescent="0.25">
      <c r="A388" s="5"/>
      <c r="B388" s="3" t="s">
        <v>297</v>
      </c>
      <c r="C388" s="24"/>
      <c r="D388" s="12"/>
      <c r="E388" s="4"/>
      <c r="F388" s="5"/>
      <c r="G388" s="5"/>
    </row>
    <row r="389" spans="1:7" s="14" customFormat="1" ht="31.5" x14ac:dyDescent="0.25">
      <c r="A389" s="5"/>
      <c r="B389" s="3" t="s">
        <v>298</v>
      </c>
      <c r="C389" s="24">
        <v>30.6</v>
      </c>
      <c r="D389" s="12" t="s">
        <v>6</v>
      </c>
      <c r="E389" s="4"/>
      <c r="F389" s="5"/>
      <c r="G389" s="5"/>
    </row>
    <row r="390" spans="1:7" s="14" customFormat="1" ht="15.75" x14ac:dyDescent="0.25">
      <c r="A390" s="5"/>
      <c r="B390" s="3" t="s">
        <v>299</v>
      </c>
      <c r="C390" s="24">
        <v>20.7</v>
      </c>
      <c r="D390" s="12" t="s">
        <v>6</v>
      </c>
      <c r="E390" s="4"/>
      <c r="F390" s="5"/>
      <c r="G390" s="5"/>
    </row>
    <row r="391" spans="1:7" s="14" customFormat="1" ht="15.75" x14ac:dyDescent="0.25">
      <c r="A391" s="5"/>
      <c r="B391" s="54" t="s">
        <v>300</v>
      </c>
      <c r="C391" s="24"/>
      <c r="D391" s="12"/>
      <c r="E391" s="4"/>
      <c r="F391" s="5"/>
      <c r="G391" s="5"/>
    </row>
    <row r="392" spans="1:7" s="14" customFormat="1" ht="31.5" x14ac:dyDescent="0.25">
      <c r="A392" s="5"/>
      <c r="B392" s="3" t="s">
        <v>301</v>
      </c>
      <c r="C392" s="24"/>
      <c r="D392" s="12"/>
      <c r="E392" s="4"/>
      <c r="F392" s="5"/>
      <c r="G392" s="5"/>
    </row>
    <row r="393" spans="1:7" s="14" customFormat="1" ht="15.75" x14ac:dyDescent="0.25">
      <c r="A393" s="5"/>
      <c r="B393" s="3" t="s">
        <v>302</v>
      </c>
      <c r="C393" s="24"/>
      <c r="D393" s="12" t="s">
        <v>6</v>
      </c>
      <c r="E393" s="4"/>
      <c r="F393" s="5"/>
      <c r="G393" s="5"/>
    </row>
    <row r="394" spans="1:7" s="14" customFormat="1" ht="31.5" x14ac:dyDescent="0.25">
      <c r="A394" s="5"/>
      <c r="B394" s="3" t="s">
        <v>303</v>
      </c>
      <c r="C394" s="24"/>
      <c r="D394" s="12" t="s">
        <v>6</v>
      </c>
      <c r="E394" s="4"/>
      <c r="F394" s="5"/>
      <c r="G394" s="5"/>
    </row>
    <row r="395" spans="1:7" s="14" customFormat="1" ht="15.75" x14ac:dyDescent="0.25">
      <c r="A395" s="5"/>
      <c r="B395" s="12" t="s">
        <v>304</v>
      </c>
      <c r="C395" s="24"/>
      <c r="D395" s="12" t="s">
        <v>6</v>
      </c>
      <c r="E395" s="4"/>
      <c r="F395" s="5"/>
      <c r="G395" s="5"/>
    </row>
    <row r="396" spans="1:7" s="14" customFormat="1" ht="31.5" x14ac:dyDescent="0.25">
      <c r="A396" s="5"/>
      <c r="B396" s="52" t="s">
        <v>305</v>
      </c>
      <c r="C396" s="24"/>
      <c r="D396" s="12"/>
      <c r="E396" s="4"/>
      <c r="F396" s="5"/>
      <c r="G396" s="5"/>
    </row>
    <row r="397" spans="1:7" s="14" customFormat="1" ht="31.5" x14ac:dyDescent="0.25">
      <c r="A397" s="5"/>
      <c r="B397" s="3" t="s">
        <v>306</v>
      </c>
      <c r="C397" s="24"/>
      <c r="D397" s="12"/>
      <c r="E397" s="4"/>
      <c r="F397" s="5"/>
      <c r="G397" s="5"/>
    </row>
    <row r="398" spans="1:7" s="14" customFormat="1" ht="15.75" x14ac:dyDescent="0.25">
      <c r="A398" s="5"/>
      <c r="B398" s="12" t="s">
        <v>307</v>
      </c>
      <c r="C398" s="24"/>
      <c r="D398" s="12" t="s">
        <v>6</v>
      </c>
      <c r="E398" s="4"/>
      <c r="F398" s="5"/>
      <c r="G398" s="5"/>
    </row>
    <row r="399" spans="1:7" s="14" customFormat="1" ht="15.75" x14ac:dyDescent="0.25">
      <c r="A399" s="5"/>
      <c r="B399" s="12" t="s">
        <v>308</v>
      </c>
      <c r="C399" s="24"/>
      <c r="D399" s="12" t="s">
        <v>6</v>
      </c>
      <c r="E399" s="4"/>
      <c r="F399" s="5"/>
      <c r="G399" s="5"/>
    </row>
    <row r="400" spans="1:7" s="14" customFormat="1" ht="15.75" x14ac:dyDescent="0.25">
      <c r="A400" s="5"/>
      <c r="B400" s="12" t="s">
        <v>309</v>
      </c>
      <c r="C400" s="24"/>
      <c r="D400" s="12" t="s">
        <v>6</v>
      </c>
      <c r="E400" s="4"/>
      <c r="F400" s="5"/>
      <c r="G400" s="5"/>
    </row>
    <row r="401" spans="1:7" s="14" customFormat="1" ht="15.75" x14ac:dyDescent="0.25">
      <c r="A401" s="5"/>
      <c r="B401" s="12" t="s">
        <v>310</v>
      </c>
      <c r="C401" s="24"/>
      <c r="D401" s="12" t="s">
        <v>6</v>
      </c>
      <c r="E401" s="4"/>
      <c r="F401" s="5"/>
      <c r="G401" s="5"/>
    </row>
    <row r="402" spans="1:7" s="14" customFormat="1" ht="15.75" x14ac:dyDescent="0.25">
      <c r="A402" s="5"/>
      <c r="B402" s="12" t="s">
        <v>311</v>
      </c>
      <c r="C402" s="24"/>
      <c r="D402" s="12" t="s">
        <v>6</v>
      </c>
      <c r="E402" s="4"/>
      <c r="F402" s="5"/>
      <c r="G402" s="5"/>
    </row>
    <row r="403" spans="1:7" s="14" customFormat="1" ht="15.75" x14ac:dyDescent="0.25">
      <c r="A403" s="5"/>
      <c r="B403" s="12" t="s">
        <v>312</v>
      </c>
      <c r="C403" s="24"/>
      <c r="D403" s="12" t="s">
        <v>6</v>
      </c>
      <c r="E403" s="4"/>
      <c r="F403" s="5"/>
      <c r="G403" s="5"/>
    </row>
    <row r="404" spans="1:7" s="14" customFormat="1" ht="15.75" x14ac:dyDescent="0.25">
      <c r="A404" s="5"/>
      <c r="B404" s="12" t="s">
        <v>313</v>
      </c>
      <c r="C404" s="24"/>
      <c r="D404" s="12" t="s">
        <v>6</v>
      </c>
      <c r="E404" s="4"/>
      <c r="F404" s="5"/>
      <c r="G404" s="5"/>
    </row>
    <row r="405" spans="1:7" s="14" customFormat="1" ht="15.75" x14ac:dyDescent="0.25">
      <c r="A405" s="5"/>
      <c r="B405" s="12" t="s">
        <v>314</v>
      </c>
      <c r="C405" s="24"/>
      <c r="D405" s="12" t="s">
        <v>6</v>
      </c>
      <c r="E405" s="4"/>
      <c r="F405" s="5"/>
      <c r="G405" s="5"/>
    </row>
    <row r="406" spans="1:7" s="14" customFormat="1" ht="15.75" x14ac:dyDescent="0.25">
      <c r="A406" s="5"/>
      <c r="B406" s="12" t="s">
        <v>315</v>
      </c>
      <c r="C406" s="24"/>
      <c r="D406" s="12" t="s">
        <v>6</v>
      </c>
      <c r="E406" s="4"/>
      <c r="F406" s="5"/>
      <c r="G406" s="5"/>
    </row>
    <row r="407" spans="1:7" s="14" customFormat="1" ht="31.5" x14ac:dyDescent="0.25">
      <c r="A407" s="5"/>
      <c r="B407" s="3" t="s">
        <v>316</v>
      </c>
      <c r="C407" s="24"/>
      <c r="D407" s="12" t="s">
        <v>6</v>
      </c>
      <c r="E407" s="4"/>
      <c r="F407" s="5"/>
      <c r="G407" s="5"/>
    </row>
    <row r="408" spans="1:7" s="14" customFormat="1" ht="15.75" x14ac:dyDescent="0.25">
      <c r="A408" s="5"/>
      <c r="B408" s="12" t="s">
        <v>317</v>
      </c>
      <c r="C408" s="24"/>
      <c r="D408" s="12" t="s">
        <v>6</v>
      </c>
      <c r="E408" s="4"/>
      <c r="F408" s="5"/>
      <c r="G408" s="5"/>
    </row>
    <row r="409" spans="1:7" s="14" customFormat="1" ht="15.75" x14ac:dyDescent="0.25">
      <c r="A409" s="5"/>
      <c r="B409" s="12" t="s">
        <v>318</v>
      </c>
      <c r="C409" s="24"/>
      <c r="D409" s="12" t="s">
        <v>6</v>
      </c>
      <c r="E409" s="4"/>
      <c r="F409" s="5"/>
      <c r="G409" s="5"/>
    </row>
    <row r="410" spans="1:7" s="14" customFormat="1" ht="15.75" x14ac:dyDescent="0.25">
      <c r="A410" s="5"/>
      <c r="B410" s="12" t="s">
        <v>319</v>
      </c>
      <c r="C410" s="24"/>
      <c r="D410" s="12" t="s">
        <v>6</v>
      </c>
      <c r="E410" s="4"/>
      <c r="F410" s="5"/>
      <c r="G410" s="5"/>
    </row>
    <row r="411" spans="1:7" s="14" customFormat="1" ht="34.5" customHeight="1" x14ac:dyDescent="0.25">
      <c r="A411" s="5"/>
      <c r="B411" s="55" t="s">
        <v>320</v>
      </c>
      <c r="C411" s="29"/>
      <c r="D411" s="5"/>
      <c r="E411" s="4"/>
      <c r="F411" s="5"/>
      <c r="G411" s="5"/>
    </row>
    <row r="412" spans="1:7" s="14" customFormat="1" ht="34.5" customHeight="1" x14ac:dyDescent="0.25">
      <c r="A412" s="5"/>
      <c r="B412" s="56" t="s">
        <v>321</v>
      </c>
      <c r="C412" s="29"/>
      <c r="D412" s="5"/>
      <c r="E412" s="4"/>
      <c r="F412" s="5"/>
      <c r="G412" s="5"/>
    </row>
    <row r="413" spans="1:7" s="14" customFormat="1" ht="34.5" customHeight="1" x14ac:dyDescent="0.25">
      <c r="C413" s="29"/>
      <c r="D413" s="31"/>
      <c r="E413" s="13"/>
    </row>
    <row r="414" spans="1:7" s="14" customFormat="1" ht="34.5" customHeight="1" x14ac:dyDescent="0.25">
      <c r="C414" s="29"/>
      <c r="D414" s="31"/>
      <c r="E414" s="13"/>
    </row>
    <row r="415" spans="1:7" s="14" customFormat="1" ht="34.5" customHeight="1" x14ac:dyDescent="0.25">
      <c r="C415" s="29"/>
      <c r="D415" s="31"/>
      <c r="E415" s="13"/>
    </row>
    <row r="416" spans="1:7" s="14" customFormat="1" ht="34.5" customHeight="1" x14ac:dyDescent="0.25">
      <c r="C416" s="29"/>
      <c r="D416" s="31"/>
      <c r="E416" s="13"/>
    </row>
    <row r="417" spans="3:5" s="14" customFormat="1" ht="34.5" customHeight="1" x14ac:dyDescent="0.25">
      <c r="C417" s="29"/>
      <c r="D417" s="31"/>
      <c r="E417" s="13"/>
    </row>
    <row r="418" spans="3:5" s="14" customFormat="1" ht="34.5" customHeight="1" x14ac:dyDescent="0.25">
      <c r="C418" s="29"/>
      <c r="D418" s="31"/>
      <c r="E418" s="13"/>
    </row>
    <row r="419" spans="3:5" s="14" customFormat="1" ht="34.5" customHeight="1" x14ac:dyDescent="0.25">
      <c r="C419" s="29"/>
      <c r="D419" s="31"/>
      <c r="E419" s="13"/>
    </row>
  </sheetData>
  <autoFilter ref="B5:D412"/>
  <mergeCells count="5">
    <mergeCell ref="D97:D98"/>
    <mergeCell ref="D101:D102"/>
    <mergeCell ref="C320:C322"/>
    <mergeCell ref="D320:D322"/>
    <mergeCell ref="D381:D383"/>
  </mergeCells>
  <hyperlinks>
    <hyperlink ref="B112" location="_bookmark0" display="_bookmark0"/>
    <hyperlink ref="B298" location="_bookmark0" display="_bookmark0"/>
    <hyperlink ref="B324" location="_bookmark0" display="_bookmark0"/>
    <hyperlink ref="B391" location="_bookmark0" display="_bookmark0"/>
    <hyperlink ref="B396" location="_bookmark0" display="_bookmark0"/>
  </hyperlink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Лист1!_bookmark0</vt:lpstr>
      <vt:lpstr>Лист1!_bookmark1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Вен. Волкова</dc:creator>
  <cp:lastModifiedBy>Ольга Вен. Волкова</cp:lastModifiedBy>
  <cp:lastPrinted>2021-11-12T09:16:38Z</cp:lastPrinted>
  <dcterms:created xsi:type="dcterms:W3CDTF">2021-09-30T07:07:46Z</dcterms:created>
  <dcterms:modified xsi:type="dcterms:W3CDTF">2021-11-15T08:03:11Z</dcterms:modified>
</cp:coreProperties>
</file>